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a40e2803d55828/Documents/"/>
    </mc:Choice>
  </mc:AlternateContent>
  <xr:revisionPtr revIDLastSave="319" documentId="8_{8313A8CF-0B39-B943-A8B2-5EB11B4035C9}" xr6:coauthVersionLast="45" xr6:coauthVersionMax="45" xr10:uidLastSave="{68268E31-E2EA-4547-9AFE-B9F479B42FF8}"/>
  <bookViews>
    <workbookView xWindow="0" yWindow="460" windowWidth="28800" windowHeight="16420" xr2:uid="{D18F8CBD-61B4-684A-B656-AE7664B3922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8" i="1" l="1"/>
  <c r="F33" i="1"/>
  <c r="F47" i="1"/>
  <c r="F66" i="1"/>
  <c r="F97" i="1"/>
  <c r="F116" i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2" i="1"/>
  <c r="F120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6" i="1"/>
  <c r="F25" i="1"/>
  <c r="F24" i="1"/>
  <c r="F23" i="1"/>
  <c r="F22" i="1"/>
  <c r="F21" i="1"/>
  <c r="F13" i="1"/>
  <c r="F86" i="1"/>
  <c r="F85" i="1"/>
  <c r="F96" i="1"/>
  <c r="F95" i="1"/>
  <c r="F94" i="1"/>
  <c r="F93" i="1"/>
  <c r="F92" i="1"/>
  <c r="F91" i="1"/>
  <c r="F90" i="1"/>
  <c r="F89" i="1"/>
  <c r="F88" i="1"/>
  <c r="F87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20" i="1"/>
  <c r="F19" i="1"/>
  <c r="F18" i="1"/>
  <c r="F17" i="1"/>
  <c r="F16" i="1"/>
  <c r="F15" i="1"/>
  <c r="F14" i="1"/>
  <c r="F159" i="1" l="1"/>
  <c r="C162" i="1" s="1"/>
  <c r="F98" i="1"/>
  <c r="F67" i="1"/>
  <c r="F48" i="1"/>
  <c r="F34" i="1"/>
  <c r="F117" i="1"/>
  <c r="F162" i="1" l="1"/>
  <c r="C161" i="1"/>
</calcChain>
</file>

<file path=xl/sharedStrings.xml><?xml version="1.0" encoding="utf-8"?>
<sst xmlns="http://schemas.openxmlformats.org/spreadsheetml/2006/main" count="301" uniqueCount="242">
  <si>
    <t>Commande Chez Mamie Nyon</t>
  </si>
  <si>
    <t>Prix au poid ou pièce</t>
  </si>
  <si>
    <t>Total</t>
  </si>
  <si>
    <t>Produit</t>
  </si>
  <si>
    <t>Alimentaire</t>
  </si>
  <si>
    <t>2,60/100gr</t>
  </si>
  <si>
    <t>1,55/100gr</t>
  </si>
  <si>
    <t>2,90/100gr</t>
  </si>
  <si>
    <t>5,20/100gr</t>
  </si>
  <si>
    <t>4/100gr</t>
  </si>
  <si>
    <t>11,60/100gr</t>
  </si>
  <si>
    <t>14,50/100gr</t>
  </si>
  <si>
    <t>4,90/kg</t>
  </si>
  <si>
    <t>Quantité en gramme</t>
  </si>
  <si>
    <t>Couscous</t>
  </si>
  <si>
    <t>5,10/kg</t>
  </si>
  <si>
    <t>4,10/kg</t>
  </si>
  <si>
    <t>5,50/kg</t>
  </si>
  <si>
    <t>4,50/kg</t>
  </si>
  <si>
    <t>5/kg</t>
  </si>
  <si>
    <t>6/kg</t>
  </si>
  <si>
    <t>Penne complet</t>
  </si>
  <si>
    <t>6,50/kg</t>
  </si>
  <si>
    <t>7/kg</t>
  </si>
  <si>
    <t>14/kg</t>
  </si>
  <si>
    <t>5,30/kg</t>
  </si>
  <si>
    <t>6,10/kg</t>
  </si>
  <si>
    <t>8/kg</t>
  </si>
  <si>
    <t>11,60/kg</t>
  </si>
  <si>
    <t>7,10/kg</t>
  </si>
  <si>
    <t>1,50/100gr</t>
  </si>
  <si>
    <t>1,10/100gr</t>
  </si>
  <si>
    <t>2,50/100gr</t>
  </si>
  <si>
    <t>2/100gr</t>
  </si>
  <si>
    <t>3,30/100gr</t>
  </si>
  <si>
    <t>1,90/100gr</t>
  </si>
  <si>
    <t>1,20/100gr</t>
  </si>
  <si>
    <t>1,39/100gr</t>
  </si>
  <si>
    <t>1,49/100gr</t>
  </si>
  <si>
    <t>8,60/kg</t>
  </si>
  <si>
    <t>8,55/kg</t>
  </si>
  <si>
    <t>17/kg</t>
  </si>
  <si>
    <t>Amandes</t>
  </si>
  <si>
    <t>Noisettes</t>
  </si>
  <si>
    <t>Noix de cajou</t>
  </si>
  <si>
    <t>Noix de pécan</t>
  </si>
  <si>
    <t>Noix du Brésil</t>
  </si>
  <si>
    <t>Apéro mix</t>
  </si>
  <si>
    <t>Pistache décortiquée</t>
  </si>
  <si>
    <t>Pignons</t>
  </si>
  <si>
    <t>Maïs pop-corn</t>
  </si>
  <si>
    <t>Couscous complet</t>
  </si>
  <si>
    <t>Semoule maïs</t>
  </si>
  <si>
    <t>Semoule de blé dur</t>
  </si>
  <si>
    <t>Polenta</t>
  </si>
  <si>
    <t>Fusili complet</t>
  </si>
  <si>
    <t>Spirale 3 couleurs</t>
  </si>
  <si>
    <t>Cornettes</t>
  </si>
  <si>
    <t>Riz complet</t>
  </si>
  <si>
    <t>Riz blanc</t>
  </si>
  <si>
    <t>Riz Basmati</t>
  </si>
  <si>
    <t>Riz pour risotto</t>
  </si>
  <si>
    <t>Haricots rouges</t>
  </si>
  <si>
    <t>Pois chiche</t>
  </si>
  <si>
    <t>Lentille noire</t>
  </si>
  <si>
    <t>Quinoa noir</t>
  </si>
  <si>
    <t>Pois cassés verts</t>
  </si>
  <si>
    <t>Graine de chia</t>
  </si>
  <si>
    <t>Graine de lin</t>
  </si>
  <si>
    <t>Graine de courge</t>
  </si>
  <si>
    <t>Graine de tournesol</t>
  </si>
  <si>
    <t>Café Chez Mamie</t>
  </si>
  <si>
    <t>Muesli original</t>
  </si>
  <si>
    <t>Muesli montagnard</t>
  </si>
  <si>
    <t>Muesli fruits</t>
  </si>
  <si>
    <t>Muesli choco amarante</t>
  </si>
  <si>
    <t>Risotto de céréales</t>
  </si>
  <si>
    <t>TVA</t>
  </si>
  <si>
    <t>Noix et fruits secs</t>
  </si>
  <si>
    <t>Tomate séchée</t>
  </si>
  <si>
    <t>3/100gr</t>
  </si>
  <si>
    <t>Baies goji</t>
  </si>
  <si>
    <t>4,40/100gr</t>
  </si>
  <si>
    <t>Dattes dénoyautées</t>
  </si>
  <si>
    <t>Pruneaux dénoyautés</t>
  </si>
  <si>
    <t>Gimgembre confit</t>
  </si>
  <si>
    <t>Rondelle ananas</t>
  </si>
  <si>
    <t>6,50/100gr</t>
  </si>
  <si>
    <t>Raisin</t>
  </si>
  <si>
    <t>Figues zagros</t>
  </si>
  <si>
    <t>2,30/100gr</t>
  </si>
  <si>
    <t>Noix de coco lamelles</t>
  </si>
  <si>
    <t>3,90/100gr</t>
  </si>
  <si>
    <t>Mangue</t>
  </si>
  <si>
    <t>4,80/100gr</t>
  </si>
  <si>
    <t>Abricot</t>
  </si>
  <si>
    <t>2,40/100gr</t>
  </si>
  <si>
    <t>Chips bananes</t>
  </si>
  <si>
    <t>Pommes rondelles</t>
  </si>
  <si>
    <t>6,20/100gr</t>
  </si>
  <si>
    <t>Farines et sucres</t>
  </si>
  <si>
    <t>Farine maïs</t>
  </si>
  <si>
    <t>Farine riz</t>
  </si>
  <si>
    <t>7,60/kg</t>
  </si>
  <si>
    <t>Farine complète pt épeautre</t>
  </si>
  <si>
    <t>7,35/kg</t>
  </si>
  <si>
    <t>Farine tresse</t>
  </si>
  <si>
    <t>Farine blanche</t>
  </si>
  <si>
    <t>4,40/kg</t>
  </si>
  <si>
    <t>Fécules maïs</t>
  </si>
  <si>
    <t>16/kg</t>
  </si>
  <si>
    <t>Amandes moulues</t>
  </si>
  <si>
    <t>Cacao en poudre sans sucre</t>
  </si>
  <si>
    <t>Sucre Complet</t>
  </si>
  <si>
    <t>9/kg</t>
  </si>
  <si>
    <t>Sucre blond</t>
  </si>
  <si>
    <t>3,50/kg</t>
  </si>
  <si>
    <t>Sucre blanc</t>
  </si>
  <si>
    <t>3,70/kg</t>
  </si>
  <si>
    <t>Levure poudre</t>
  </si>
  <si>
    <t>Epices et condiments</t>
  </si>
  <si>
    <t>Ail en poudre</t>
  </si>
  <si>
    <t>3,40/100gr</t>
  </si>
  <si>
    <t>Noix de muscade</t>
  </si>
  <si>
    <t>6/100gr</t>
  </si>
  <si>
    <t>Chapelure</t>
  </si>
  <si>
    <t>0,87/100gr</t>
  </si>
  <si>
    <t xml:space="preserve">Graine moutarde </t>
  </si>
  <si>
    <t>Graine cumin noir</t>
  </si>
  <si>
    <t>7/100gr</t>
  </si>
  <si>
    <t>Sel extra-fin</t>
  </si>
  <si>
    <t>2/kg</t>
  </si>
  <si>
    <t xml:space="preserve">Gros sel </t>
  </si>
  <si>
    <t>Persil en poudre</t>
  </si>
  <si>
    <t>Basilic en poudre</t>
  </si>
  <si>
    <t>Romarin en poudre</t>
  </si>
  <si>
    <t>8/100gr</t>
  </si>
  <si>
    <t>Bouillon légume en poudre</t>
  </si>
  <si>
    <t>Cumin</t>
  </si>
  <si>
    <t>3,80/100gr</t>
  </si>
  <si>
    <t>Curcuma</t>
  </si>
  <si>
    <t>Paprika doux</t>
  </si>
  <si>
    <t>8,60/100gr</t>
  </si>
  <si>
    <t>Curry fort</t>
  </si>
  <si>
    <t>7,50/100gr</t>
  </si>
  <si>
    <t>Curry moyen</t>
  </si>
  <si>
    <t>Cardamone</t>
  </si>
  <si>
    <t>18/100gr</t>
  </si>
  <si>
    <t>Biscuits, confiseries</t>
  </si>
  <si>
    <t>Boule chocolat coco cajou</t>
  </si>
  <si>
    <t>Boule chocolat noisette</t>
  </si>
  <si>
    <t>Boule chocolat cranberries</t>
  </si>
  <si>
    <t>Boule chocolat maïs soufflé</t>
  </si>
  <si>
    <t>Speculoos Vegan</t>
  </si>
  <si>
    <t>Cookie Vegan</t>
  </si>
  <si>
    <t>Petit épeautre au miel</t>
  </si>
  <si>
    <t>Biscuit tigre</t>
  </si>
  <si>
    <t>Chocolat noir</t>
  </si>
  <si>
    <t>4,50/100gr</t>
  </si>
  <si>
    <t>Chocolat au lait</t>
  </si>
  <si>
    <t>Bonbon Vegan ourson</t>
  </si>
  <si>
    <t>Bonbon Vegan réglisse</t>
  </si>
  <si>
    <t>Bonbon Vegan fruttini mix</t>
  </si>
  <si>
    <t>Bonbon Vegan worms</t>
  </si>
  <si>
    <t>Bonbon coca</t>
  </si>
  <si>
    <t>Bonbon frite</t>
  </si>
  <si>
    <t>Bonbon jungle</t>
  </si>
  <si>
    <t>Hygiènes et entretiens</t>
  </si>
  <si>
    <t>Alep paillette</t>
  </si>
  <si>
    <t>13/kg</t>
  </si>
  <si>
    <t xml:space="preserve">Lessive en poudre </t>
  </si>
  <si>
    <t>7,30/kg</t>
  </si>
  <si>
    <t>Poudre lave-vaisselle</t>
  </si>
  <si>
    <t>12,10/kg</t>
  </si>
  <si>
    <t>10/pièce</t>
  </si>
  <si>
    <t>Argile verte</t>
  </si>
  <si>
    <t>Argile blanche</t>
  </si>
  <si>
    <t>Argile rouge</t>
  </si>
  <si>
    <t>Rhassoul</t>
  </si>
  <si>
    <t>18/kg</t>
  </si>
  <si>
    <t>Savon de Marselle la poigne</t>
  </si>
  <si>
    <t>Savon de Marseille cube S</t>
  </si>
  <si>
    <t>5/pièce</t>
  </si>
  <si>
    <t xml:space="preserve">Savon Alep </t>
  </si>
  <si>
    <t>8,50/pièce</t>
  </si>
  <si>
    <t>Savonnette argan</t>
  </si>
  <si>
    <t>Savonnette karité</t>
  </si>
  <si>
    <t>Savonnette argile blanche</t>
  </si>
  <si>
    <t>8/pièce</t>
  </si>
  <si>
    <t>34/pièce</t>
  </si>
  <si>
    <t>Natur'mel crème de jour peau sèche 50ml</t>
  </si>
  <si>
    <t>Natur'mel crème de jour peau mixte 50ml</t>
  </si>
  <si>
    <t>Natur'mel crème de jour peau mature 50ml</t>
  </si>
  <si>
    <t>Natur'mel déodorant solide le neutre 50ml</t>
  </si>
  <si>
    <t>14,50/pièce</t>
  </si>
  <si>
    <t>Natur'mel déodorant solide le sucré 50ml</t>
  </si>
  <si>
    <t>Natur'mel déodorant solide l'herbacé 50ml</t>
  </si>
  <si>
    <t>Natur'mel déodorant solide l'original 50ml</t>
  </si>
  <si>
    <t>Dentifrice solide charbon</t>
  </si>
  <si>
    <t>11,50/pièce</t>
  </si>
  <si>
    <t>Dentifrice solide menthe</t>
  </si>
  <si>
    <t>11,30/pièce</t>
  </si>
  <si>
    <t>Recharge dentifrice charbon</t>
  </si>
  <si>
    <t>10,50/pièce</t>
  </si>
  <si>
    <t>Recharge dentifrice menthe</t>
  </si>
  <si>
    <t>10,30/pièce</t>
  </si>
  <si>
    <t>Pierre ponce</t>
  </si>
  <si>
    <t>Pierre konjac</t>
  </si>
  <si>
    <t>13/pièce</t>
  </si>
  <si>
    <t>28/pièce</t>
  </si>
  <si>
    <t xml:space="preserve">Cup taille 1 </t>
  </si>
  <si>
    <t>Cup taille 2</t>
  </si>
  <si>
    <t>Brosse à dents petites et grandes</t>
  </si>
  <si>
    <t>6,50/pièce</t>
  </si>
  <si>
    <t>Lingette démaquillante X10</t>
  </si>
  <si>
    <t>14/pièce</t>
  </si>
  <si>
    <t>Recharge lingette démaquillante</t>
  </si>
  <si>
    <t>12/pièce</t>
  </si>
  <si>
    <t>Fil dentaire</t>
  </si>
  <si>
    <t>Recharge fil dentaire</t>
  </si>
  <si>
    <t>Dentifrice solide Lamazuna sauge citron</t>
  </si>
  <si>
    <t>Déodorant solide Lamazuna</t>
  </si>
  <si>
    <t>Dentifrice solide Lamazuna canelle</t>
  </si>
  <si>
    <t>Beurre de cacao Lamazuna</t>
  </si>
  <si>
    <t>9,50/pièce</t>
  </si>
  <si>
    <t xml:space="preserve">Savon de rasage, savon du verger </t>
  </si>
  <si>
    <t>17,50/pièce</t>
  </si>
  <si>
    <t>Recharge savon de rasage, savon du verger</t>
  </si>
  <si>
    <t>Non-alimentaire</t>
  </si>
  <si>
    <t>1.TVA 2,5%</t>
  </si>
  <si>
    <t>2.TVA 7%</t>
  </si>
  <si>
    <t>Total intermédiaire</t>
  </si>
  <si>
    <t>Paiement</t>
  </si>
  <si>
    <t>Adresse: Allée de la Petite-Prairie 12, 1260 Nyon</t>
  </si>
  <si>
    <t>chezmamie.nyon@gmail.com</t>
  </si>
  <si>
    <t>Inscrire le montant sur TWINT</t>
  </si>
  <si>
    <t>Nom</t>
  </si>
  <si>
    <t>Prénom</t>
  </si>
  <si>
    <t>Date</t>
  </si>
  <si>
    <t>Féculents et céréales</t>
  </si>
  <si>
    <t>Tél: 079 749 76 36</t>
  </si>
  <si>
    <r>
      <t xml:space="preserve">Paiement 100% à l'avance par TWINT ou paiement au retrait des achats sur place avec paiment par carte. </t>
    </r>
    <r>
      <rPr>
        <b/>
        <sz val="12.5"/>
        <color theme="1"/>
        <rFont val="Bookman Old Style Italique"/>
      </rPr>
      <t>Cabas Chez Mamie disponible à 1,50 chf pièce ou sinon prenez vos sacs pour récupérer vos achats, à préciser lors de votre commande.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</si>
</sst>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17">
    <font>
      <sz val="12"/>
      <color theme="1"/>
      <name val="Calibri"/>
      <family val="2"/>
      <scheme val="minor"/>
    </font>
    <font>
      <sz val="18"/>
      <color theme="1"/>
      <name val="Bookman Old Style Gras Italique"/>
    </font>
    <font>
      <sz val="16"/>
      <color theme="1"/>
      <name val="Bookman Old Style Gras Italique"/>
    </font>
    <font>
      <sz val="14"/>
      <color theme="1"/>
      <name val="Bookman Old Style Gras Italique"/>
    </font>
    <font>
      <sz val="14"/>
      <color theme="1"/>
      <name val="Bookman Old Style Gras"/>
    </font>
    <font>
      <sz val="14"/>
      <color theme="1"/>
      <name val="Bookman Old Style"/>
      <family val="1"/>
    </font>
    <font>
      <sz val="14"/>
      <color theme="1"/>
      <name val="Bookman Old Style Italique"/>
    </font>
    <font>
      <i/>
      <sz val="14"/>
      <color theme="1"/>
      <name val="Bookman Old Style"/>
      <family val="1"/>
    </font>
    <font>
      <sz val="14"/>
      <color theme="0"/>
      <name val="Bookman Old Style"/>
      <family val="1"/>
    </font>
    <font>
      <sz val="16"/>
      <color rgb="FFFF0000"/>
      <name val="Bookman Old Style Gras Italique"/>
    </font>
    <font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Bookman Old Style Gras Italique"/>
    </font>
    <font>
      <sz val="12"/>
      <name val="Calibri"/>
      <family val="2"/>
      <scheme val="minor"/>
    </font>
    <font>
      <sz val="14"/>
      <color theme="4"/>
      <name val="Bookman Old Style"/>
      <family val="1"/>
    </font>
    <font>
      <sz val="12.5"/>
      <color theme="1"/>
      <name val="Bookman Old Style Italique"/>
    </font>
    <font>
      <b/>
      <sz val="12.5"/>
      <color theme="1"/>
      <name val="Bookman Old Style Italique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8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Border="1"/>
    <xf numFmtId="0" fontId="0" fillId="0" borderId="31" xfId="0" applyBorder="1"/>
    <xf numFmtId="0" fontId="0" fillId="0" borderId="5" xfId="0" applyBorder="1"/>
    <xf numFmtId="0" fontId="0" fillId="0" borderId="32" xfId="0" applyBorder="1"/>
    <xf numFmtId="0" fontId="5" fillId="0" borderId="36" xfId="0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0" fillId="13" borderId="31" xfId="0" applyFill="1" applyBorder="1"/>
    <xf numFmtId="0" fontId="9" fillId="2" borderId="30" xfId="0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14" borderId="1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/>
    </xf>
    <xf numFmtId="164" fontId="5" fillId="6" borderId="24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164" fontId="7" fillId="8" borderId="23" xfId="0" applyNumberFormat="1" applyFont="1" applyFill="1" applyBorder="1" applyAlignment="1">
      <alignment horizontal="center" vertical="center"/>
    </xf>
    <xf numFmtId="164" fontId="7" fillId="8" borderId="14" xfId="0" applyNumberFormat="1" applyFont="1" applyFill="1" applyBorder="1" applyAlignment="1">
      <alignment horizontal="center" vertical="center"/>
    </xf>
    <xf numFmtId="164" fontId="7" fillId="8" borderId="24" xfId="0" applyNumberFormat="1" applyFont="1" applyFill="1" applyBorder="1" applyAlignment="1">
      <alignment horizontal="center" vertical="center"/>
    </xf>
    <xf numFmtId="164" fontId="5" fillId="9" borderId="23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 vertical="center"/>
    </xf>
    <xf numFmtId="164" fontId="5" fillId="9" borderId="38" xfId="0" applyNumberFormat="1" applyFont="1" applyFill="1" applyBorder="1" applyAlignment="1">
      <alignment horizontal="center" vertical="center"/>
    </xf>
    <xf numFmtId="164" fontId="5" fillId="9" borderId="40" xfId="0" applyNumberFormat="1" applyFont="1" applyFill="1" applyBorder="1" applyAlignment="1">
      <alignment horizontal="center" vertical="center"/>
    </xf>
    <xf numFmtId="164" fontId="7" fillId="10" borderId="23" xfId="0" applyNumberFormat="1" applyFont="1" applyFill="1" applyBorder="1" applyAlignment="1">
      <alignment horizontal="center" vertical="center"/>
    </xf>
    <xf numFmtId="164" fontId="7" fillId="10" borderId="14" xfId="0" applyNumberFormat="1" applyFont="1" applyFill="1" applyBorder="1" applyAlignment="1">
      <alignment horizontal="center" vertical="center"/>
    </xf>
    <xf numFmtId="164" fontId="7" fillId="10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11" fillId="15" borderId="10" xfId="1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D86FF"/>
      <color rgb="FFE07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1333662</xdr:colOff>
      <xdr:row>0</xdr:row>
      <xdr:rowOff>0</xdr:rowOff>
    </xdr:from>
    <xdr:to>
      <xdr:col>7</xdr:col>
      <xdr:colOff>12700</xdr:colOff>
      <xdr:row>5</xdr:row>
      <xdr:rowOff>33156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78C24A-013C-6446-8BAF-9090D213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962" y="0"/>
          <a:ext cx="1142838" cy="1138056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164</xdr:row>
      <xdr:rowOff>11835</xdr:rowOff>
    </xdr:from>
    <xdr:to>
      <xdr:col>6</xdr:col>
      <xdr:colOff>800100</xdr:colOff>
      <xdr:row>174</xdr:row>
      <xdr:rowOff>4969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710E135-D4A3-D847-8344-25BBAFCA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1700" y="62483135"/>
          <a:ext cx="2413000" cy="3384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hezmamie.ny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6FC4-DAF3-4647-9AF8-B5149C4EBC61}">
  <dimension ref="A1:G174"/>
  <sheetViews>
    <sheetView tabSelected="1" workbookViewId="0">
      <pane ySplit="10" topLeftCell="A163" activePane="bottomLeft" state="frozen"/>
      <selection pane="bottomLeft" activeCell="E166" sqref="E166:E174"/>
    </sheetView>
  </sheetViews>
  <sheetFormatPr baseColWidth="10" defaultRowHeight="16"/>
  <cols>
    <col min="3" max="3" width="13.1640625" bestFit="1" customWidth="1"/>
    <col min="4" max="5" width="21.6640625" customWidth="1"/>
    <col min="6" max="6" width="21.5" customWidth="1"/>
  </cols>
  <sheetData>
    <row r="1" spans="1:7" ht="23" customHeight="1" thickTop="1">
      <c r="A1" s="54" t="s">
        <v>0</v>
      </c>
      <c r="B1" s="55"/>
      <c r="C1" s="55"/>
      <c r="D1" s="55"/>
      <c r="E1" s="55"/>
      <c r="F1" s="55"/>
      <c r="G1" s="56"/>
    </row>
    <row r="2" spans="1:7" ht="16" customHeight="1">
      <c r="A2" s="57"/>
      <c r="B2" s="58"/>
      <c r="C2" s="58"/>
      <c r="D2" s="58"/>
      <c r="E2" s="58"/>
      <c r="F2" s="58"/>
      <c r="G2" s="59"/>
    </row>
    <row r="3" spans="1:7" ht="16" customHeight="1">
      <c r="A3" s="57"/>
      <c r="B3" s="58"/>
      <c r="C3" s="58"/>
      <c r="D3" s="58"/>
      <c r="E3" s="58"/>
      <c r="F3" s="58"/>
      <c r="G3" s="59"/>
    </row>
    <row r="4" spans="1:7" ht="16" customHeight="1">
      <c r="A4" s="57"/>
      <c r="B4" s="58"/>
      <c r="C4" s="58"/>
      <c r="D4" s="58"/>
      <c r="E4" s="58"/>
      <c r="F4" s="58"/>
      <c r="G4" s="59"/>
    </row>
    <row r="5" spans="1:7" ht="16" customHeight="1" thickBot="1">
      <c r="A5" s="57"/>
      <c r="B5" s="58"/>
      <c r="C5" s="58"/>
      <c r="D5" s="58"/>
      <c r="E5" s="58"/>
      <c r="F5" s="58"/>
      <c r="G5" s="59"/>
    </row>
    <row r="6" spans="1:7" ht="16" customHeight="1" thickBot="1">
      <c r="A6" s="119" t="s">
        <v>233</v>
      </c>
      <c r="B6" s="120"/>
      <c r="C6" s="120"/>
      <c r="D6" s="120"/>
      <c r="E6" s="121"/>
      <c r="F6" s="60"/>
      <c r="G6" s="59"/>
    </row>
    <row r="7" spans="1:7" ht="17" customHeight="1" thickBot="1">
      <c r="A7" s="122" t="s">
        <v>234</v>
      </c>
      <c r="B7" s="123"/>
      <c r="C7" s="123"/>
      <c r="D7" s="123"/>
      <c r="E7" s="124"/>
      <c r="F7" s="60"/>
      <c r="G7" s="59"/>
    </row>
    <row r="8" spans="1:7" ht="17" customHeight="1" thickBot="1">
      <c r="A8" s="119" t="s">
        <v>240</v>
      </c>
      <c r="B8" s="120"/>
      <c r="C8" s="120"/>
      <c r="D8" s="120"/>
      <c r="E8" s="121"/>
      <c r="F8" s="61"/>
      <c r="G8" s="62"/>
    </row>
    <row r="9" spans="1:7" ht="17" thickTop="1">
      <c r="A9" s="93" t="s">
        <v>3</v>
      </c>
      <c r="B9" s="94"/>
      <c r="C9" s="94"/>
      <c r="D9" s="97" t="s">
        <v>1</v>
      </c>
      <c r="E9" s="97" t="s">
        <v>13</v>
      </c>
      <c r="F9" s="99" t="s">
        <v>2</v>
      </c>
      <c r="G9" s="63" t="s">
        <v>77</v>
      </c>
    </row>
    <row r="10" spans="1:7" ht="17" thickBot="1">
      <c r="A10" s="95"/>
      <c r="B10" s="96"/>
      <c r="C10" s="96"/>
      <c r="D10" s="98"/>
      <c r="E10" s="98"/>
      <c r="F10" s="64"/>
      <c r="G10" s="64"/>
    </row>
    <row r="11" spans="1:7" ht="19" thickBot="1">
      <c r="A11" s="87" t="s">
        <v>4</v>
      </c>
      <c r="B11" s="88"/>
      <c r="C11" s="88"/>
      <c r="D11" s="88"/>
      <c r="E11" s="88"/>
      <c r="F11" s="88"/>
      <c r="G11" s="89"/>
    </row>
    <row r="12" spans="1:7" ht="31" customHeight="1">
      <c r="A12" s="90" t="s">
        <v>78</v>
      </c>
      <c r="B12" s="91"/>
      <c r="C12" s="91"/>
      <c r="D12" s="91"/>
      <c r="E12" s="91"/>
      <c r="F12" s="91"/>
      <c r="G12" s="92"/>
    </row>
    <row r="13" spans="1:7" ht="31" customHeight="1">
      <c r="A13" s="84" t="s">
        <v>42</v>
      </c>
      <c r="B13" s="85"/>
      <c r="C13" s="86"/>
      <c r="D13" s="3" t="s">
        <v>5</v>
      </c>
      <c r="E13" s="22"/>
      <c r="F13" s="4">
        <f>E13*0.026</f>
        <v>0</v>
      </c>
      <c r="G13" s="7">
        <v>1</v>
      </c>
    </row>
    <row r="14" spans="1:7" ht="31" customHeight="1">
      <c r="A14" s="73" t="s">
        <v>43</v>
      </c>
      <c r="B14" s="74"/>
      <c r="C14" s="75"/>
      <c r="D14" s="1" t="s">
        <v>6</v>
      </c>
      <c r="E14" s="21"/>
      <c r="F14" s="2">
        <f>E14*0.0155</f>
        <v>0</v>
      </c>
      <c r="G14" s="7">
        <v>1</v>
      </c>
    </row>
    <row r="15" spans="1:7" ht="31" customHeight="1">
      <c r="A15" s="73" t="s">
        <v>44</v>
      </c>
      <c r="B15" s="74"/>
      <c r="C15" s="75"/>
      <c r="D15" s="1" t="s">
        <v>7</v>
      </c>
      <c r="E15" s="21"/>
      <c r="F15" s="2">
        <f>E15*0.029</f>
        <v>0</v>
      </c>
      <c r="G15" s="7">
        <v>1</v>
      </c>
    </row>
    <row r="16" spans="1:7" ht="31" customHeight="1">
      <c r="A16" s="73" t="s">
        <v>45</v>
      </c>
      <c r="B16" s="74"/>
      <c r="C16" s="75"/>
      <c r="D16" s="1" t="s">
        <v>8</v>
      </c>
      <c r="E16" s="21"/>
      <c r="F16" s="2">
        <f>E16*0.052</f>
        <v>0</v>
      </c>
      <c r="G16" s="7">
        <v>1</v>
      </c>
    </row>
    <row r="17" spans="1:7" ht="31" customHeight="1">
      <c r="A17" s="73" t="s">
        <v>46</v>
      </c>
      <c r="B17" s="74"/>
      <c r="C17" s="75"/>
      <c r="D17" s="1" t="s">
        <v>9</v>
      </c>
      <c r="E17" s="21"/>
      <c r="F17" s="2">
        <f>E17*0.04</f>
        <v>0</v>
      </c>
      <c r="G17" s="7">
        <v>1</v>
      </c>
    </row>
    <row r="18" spans="1:7" ht="31" customHeight="1">
      <c r="A18" s="73" t="s">
        <v>47</v>
      </c>
      <c r="B18" s="74"/>
      <c r="C18" s="75"/>
      <c r="D18" s="1" t="s">
        <v>9</v>
      </c>
      <c r="E18" s="21"/>
      <c r="F18" s="2">
        <f>E18*0.04</f>
        <v>0</v>
      </c>
      <c r="G18" s="7">
        <v>1</v>
      </c>
    </row>
    <row r="19" spans="1:7" ht="31" customHeight="1">
      <c r="A19" s="73" t="s">
        <v>48</v>
      </c>
      <c r="B19" s="74"/>
      <c r="C19" s="75"/>
      <c r="D19" s="1" t="s">
        <v>10</v>
      </c>
      <c r="E19" s="21"/>
      <c r="F19" s="2">
        <f>E19*0.116</f>
        <v>0</v>
      </c>
      <c r="G19" s="7">
        <v>1</v>
      </c>
    </row>
    <row r="20" spans="1:7" ht="31" customHeight="1">
      <c r="A20" s="73" t="s">
        <v>49</v>
      </c>
      <c r="B20" s="74"/>
      <c r="C20" s="75"/>
      <c r="D20" s="1" t="s">
        <v>11</v>
      </c>
      <c r="E20" s="21"/>
      <c r="F20" s="2">
        <f>E20*0.145</f>
        <v>0</v>
      </c>
      <c r="G20" s="7">
        <v>1</v>
      </c>
    </row>
    <row r="21" spans="1:7" ht="31" customHeight="1">
      <c r="A21" s="73" t="s">
        <v>79</v>
      </c>
      <c r="B21" s="74"/>
      <c r="C21" s="75"/>
      <c r="D21" s="1" t="s">
        <v>80</v>
      </c>
      <c r="E21" s="21"/>
      <c r="F21" s="2">
        <f>E21*0.03</f>
        <v>0</v>
      </c>
      <c r="G21" s="7">
        <v>1</v>
      </c>
    </row>
    <row r="22" spans="1:7" ht="31" customHeight="1">
      <c r="A22" s="73" t="s">
        <v>81</v>
      </c>
      <c r="B22" s="74"/>
      <c r="C22" s="75"/>
      <c r="D22" s="1" t="s">
        <v>82</v>
      </c>
      <c r="E22" s="21"/>
      <c r="F22" s="2">
        <f>E22*0.044</f>
        <v>0</v>
      </c>
      <c r="G22" s="7">
        <v>1</v>
      </c>
    </row>
    <row r="23" spans="1:7" ht="31" customHeight="1">
      <c r="A23" s="73" t="s">
        <v>83</v>
      </c>
      <c r="B23" s="74"/>
      <c r="C23" s="75"/>
      <c r="D23" s="1" t="s">
        <v>80</v>
      </c>
      <c r="E23" s="21"/>
      <c r="F23" s="2">
        <f>E23*0.03</f>
        <v>0</v>
      </c>
      <c r="G23" s="7">
        <v>1</v>
      </c>
    </row>
    <row r="24" spans="1:7" ht="31" customHeight="1">
      <c r="A24" s="73" t="s">
        <v>84</v>
      </c>
      <c r="B24" s="74"/>
      <c r="C24" s="75"/>
      <c r="D24" s="1" t="s">
        <v>32</v>
      </c>
      <c r="E24" s="21"/>
      <c r="F24" s="2">
        <f>E24*0.025</f>
        <v>0</v>
      </c>
      <c r="G24" s="7">
        <v>1</v>
      </c>
    </row>
    <row r="25" spans="1:7" ht="31" customHeight="1">
      <c r="A25" s="73" t="s">
        <v>85</v>
      </c>
      <c r="B25" s="74"/>
      <c r="C25" s="75"/>
      <c r="D25" s="1" t="s">
        <v>33</v>
      </c>
      <c r="E25" s="21"/>
      <c r="F25" s="2">
        <f>E25*0.02</f>
        <v>0</v>
      </c>
      <c r="G25" s="7">
        <v>1</v>
      </c>
    </row>
    <row r="26" spans="1:7" ht="31" customHeight="1">
      <c r="A26" s="73" t="s">
        <v>86</v>
      </c>
      <c r="B26" s="74"/>
      <c r="C26" s="75"/>
      <c r="D26" s="1" t="s">
        <v>87</v>
      </c>
      <c r="E26" s="21"/>
      <c r="F26" s="2">
        <f>E26*0.065</f>
        <v>0</v>
      </c>
      <c r="G26" s="7">
        <v>1</v>
      </c>
    </row>
    <row r="27" spans="1:7" ht="31" customHeight="1">
      <c r="A27" s="73" t="s">
        <v>88</v>
      </c>
      <c r="B27" s="74"/>
      <c r="C27" s="75"/>
      <c r="D27" s="1" t="s">
        <v>30</v>
      </c>
      <c r="E27" s="21"/>
      <c r="F27" s="2">
        <f>E27*0.015</f>
        <v>0</v>
      </c>
      <c r="G27" s="7">
        <v>1</v>
      </c>
    </row>
    <row r="28" spans="1:7" ht="31" customHeight="1">
      <c r="A28" s="73" t="s">
        <v>89</v>
      </c>
      <c r="B28" s="74"/>
      <c r="C28" s="75"/>
      <c r="D28" s="1" t="s">
        <v>90</v>
      </c>
      <c r="E28" s="21"/>
      <c r="F28" s="2">
        <f>E28*0.023</f>
        <v>0</v>
      </c>
      <c r="G28" s="7">
        <v>1</v>
      </c>
    </row>
    <row r="29" spans="1:7" ht="31" customHeight="1">
      <c r="A29" s="73" t="s">
        <v>91</v>
      </c>
      <c r="B29" s="74"/>
      <c r="C29" s="75"/>
      <c r="D29" s="1" t="s">
        <v>92</v>
      </c>
      <c r="E29" s="21"/>
      <c r="F29" s="2">
        <f>E29*0.039</f>
        <v>0</v>
      </c>
      <c r="G29" s="7">
        <v>1</v>
      </c>
    </row>
    <row r="30" spans="1:7" ht="31" customHeight="1">
      <c r="A30" s="73" t="s">
        <v>93</v>
      </c>
      <c r="B30" s="74"/>
      <c r="C30" s="75"/>
      <c r="D30" s="1" t="s">
        <v>94</v>
      </c>
      <c r="E30" s="21"/>
      <c r="F30" s="2">
        <f>E30*0.048</f>
        <v>0</v>
      </c>
      <c r="G30" s="7">
        <v>1</v>
      </c>
    </row>
    <row r="31" spans="1:7" ht="31" customHeight="1">
      <c r="A31" s="73" t="s">
        <v>95</v>
      </c>
      <c r="B31" s="74"/>
      <c r="C31" s="75"/>
      <c r="D31" s="1" t="s">
        <v>96</v>
      </c>
      <c r="E31" s="21"/>
      <c r="F31" s="2">
        <f>E31*0.024</f>
        <v>0</v>
      </c>
      <c r="G31" s="7">
        <v>1</v>
      </c>
    </row>
    <row r="32" spans="1:7" ht="31" customHeight="1">
      <c r="A32" s="73" t="s">
        <v>97</v>
      </c>
      <c r="B32" s="74"/>
      <c r="C32" s="75"/>
      <c r="D32" s="1" t="s">
        <v>30</v>
      </c>
      <c r="E32" s="21"/>
      <c r="F32" s="2">
        <f>E32*0.015</f>
        <v>0</v>
      </c>
      <c r="G32" s="7">
        <v>1</v>
      </c>
    </row>
    <row r="33" spans="1:7" ht="31" customHeight="1" thickBot="1">
      <c r="A33" s="73" t="s">
        <v>98</v>
      </c>
      <c r="B33" s="74"/>
      <c r="C33" s="75"/>
      <c r="D33" s="1" t="s">
        <v>99</v>
      </c>
      <c r="E33" s="21"/>
      <c r="F33" s="2">
        <f>E33*0.062</f>
        <v>0</v>
      </c>
      <c r="G33" s="7">
        <v>1</v>
      </c>
    </row>
    <row r="34" spans="1:7" ht="31" customHeight="1" thickBot="1">
      <c r="A34" s="51" t="s">
        <v>231</v>
      </c>
      <c r="B34" s="52"/>
      <c r="C34" s="52"/>
      <c r="D34" s="52"/>
      <c r="E34" s="53"/>
      <c r="F34" s="15">
        <f>SUM(F13:F33)</f>
        <v>0</v>
      </c>
      <c r="G34" s="17"/>
    </row>
    <row r="35" spans="1:7" ht="31" customHeight="1">
      <c r="A35" s="100" t="s">
        <v>100</v>
      </c>
      <c r="B35" s="101"/>
      <c r="C35" s="101"/>
      <c r="D35" s="101"/>
      <c r="E35" s="101"/>
      <c r="F35" s="101"/>
      <c r="G35" s="102"/>
    </row>
    <row r="36" spans="1:7" ht="31" customHeight="1">
      <c r="A36" s="73" t="s">
        <v>101</v>
      </c>
      <c r="B36" s="74"/>
      <c r="C36" s="75"/>
      <c r="D36" s="1" t="s">
        <v>25</v>
      </c>
      <c r="E36" s="21"/>
      <c r="F36" s="2">
        <f>E36*0.0053</f>
        <v>0</v>
      </c>
      <c r="G36" s="7">
        <v>1</v>
      </c>
    </row>
    <row r="37" spans="1:7" ht="31" customHeight="1">
      <c r="A37" s="73" t="s">
        <v>102</v>
      </c>
      <c r="B37" s="74"/>
      <c r="C37" s="75"/>
      <c r="D37" s="1" t="s">
        <v>103</v>
      </c>
      <c r="E37" s="21"/>
      <c r="F37" s="2">
        <f>E37*0.0076</f>
        <v>0</v>
      </c>
      <c r="G37" s="7">
        <v>1</v>
      </c>
    </row>
    <row r="38" spans="1:7" ht="31" customHeight="1">
      <c r="A38" s="73" t="s">
        <v>104</v>
      </c>
      <c r="B38" s="74"/>
      <c r="C38" s="75"/>
      <c r="D38" s="1" t="s">
        <v>105</v>
      </c>
      <c r="E38" s="21"/>
      <c r="F38" s="2">
        <f>E38*0.00735</f>
        <v>0</v>
      </c>
      <c r="G38" s="7">
        <v>1</v>
      </c>
    </row>
    <row r="39" spans="1:7" ht="31" customHeight="1">
      <c r="A39" s="73" t="s">
        <v>106</v>
      </c>
      <c r="B39" s="74"/>
      <c r="C39" s="75"/>
      <c r="D39" s="1" t="s">
        <v>15</v>
      </c>
      <c r="E39" s="21"/>
      <c r="F39" s="2">
        <f>E39*0.0051</f>
        <v>0</v>
      </c>
      <c r="G39" s="7">
        <v>1</v>
      </c>
    </row>
    <row r="40" spans="1:7" ht="31" customHeight="1">
      <c r="A40" s="73" t="s">
        <v>107</v>
      </c>
      <c r="B40" s="74"/>
      <c r="C40" s="75"/>
      <c r="D40" s="1" t="s">
        <v>108</v>
      </c>
      <c r="E40" s="21"/>
      <c r="F40" s="2">
        <f>E40*0.0044</f>
        <v>0</v>
      </c>
      <c r="G40" s="7">
        <v>1</v>
      </c>
    </row>
    <row r="41" spans="1:7" ht="31" customHeight="1">
      <c r="A41" s="73" t="s">
        <v>109</v>
      </c>
      <c r="B41" s="74"/>
      <c r="C41" s="75"/>
      <c r="D41" s="1" t="s">
        <v>110</v>
      </c>
      <c r="E41" s="21"/>
      <c r="F41" s="2">
        <f>E41*0.016</f>
        <v>0</v>
      </c>
      <c r="G41" s="7">
        <v>1</v>
      </c>
    </row>
    <row r="42" spans="1:7" ht="31" customHeight="1">
      <c r="A42" s="73" t="s">
        <v>111</v>
      </c>
      <c r="B42" s="74"/>
      <c r="C42" s="75"/>
      <c r="D42" s="1" t="s">
        <v>32</v>
      </c>
      <c r="E42" s="21"/>
      <c r="F42" s="2">
        <f>E42*0.025</f>
        <v>0</v>
      </c>
      <c r="G42" s="7">
        <v>1</v>
      </c>
    </row>
    <row r="43" spans="1:7" ht="31" customHeight="1">
      <c r="A43" s="73" t="s">
        <v>112</v>
      </c>
      <c r="B43" s="74"/>
      <c r="C43" s="75"/>
      <c r="D43" s="1" t="s">
        <v>32</v>
      </c>
      <c r="E43" s="21"/>
      <c r="F43" s="2">
        <f>E43*0.025</f>
        <v>0</v>
      </c>
      <c r="G43" s="7">
        <v>1</v>
      </c>
    </row>
    <row r="44" spans="1:7" ht="31" customHeight="1">
      <c r="A44" s="73" t="s">
        <v>113</v>
      </c>
      <c r="B44" s="74"/>
      <c r="C44" s="75"/>
      <c r="D44" s="1" t="s">
        <v>114</v>
      </c>
      <c r="E44" s="21"/>
      <c r="F44" s="2">
        <f>E44*0.009</f>
        <v>0</v>
      </c>
      <c r="G44" s="7">
        <v>1</v>
      </c>
    </row>
    <row r="45" spans="1:7" ht="31" customHeight="1">
      <c r="A45" s="73" t="s">
        <v>115</v>
      </c>
      <c r="B45" s="74"/>
      <c r="C45" s="75"/>
      <c r="D45" s="1" t="s">
        <v>116</v>
      </c>
      <c r="E45" s="21"/>
      <c r="F45" s="2">
        <f>E45*0.0035</f>
        <v>0</v>
      </c>
      <c r="G45" s="7">
        <v>1</v>
      </c>
    </row>
    <row r="46" spans="1:7" ht="31" customHeight="1">
      <c r="A46" s="73" t="s">
        <v>117</v>
      </c>
      <c r="B46" s="74"/>
      <c r="C46" s="75"/>
      <c r="D46" s="1" t="s">
        <v>118</v>
      </c>
      <c r="E46" s="21"/>
      <c r="F46" s="2">
        <f>E46*0.0037</f>
        <v>0</v>
      </c>
      <c r="G46" s="7">
        <v>1</v>
      </c>
    </row>
    <row r="47" spans="1:7" ht="31" customHeight="1" thickBot="1">
      <c r="A47" s="73" t="s">
        <v>119</v>
      </c>
      <c r="B47" s="74"/>
      <c r="C47" s="75"/>
      <c r="D47" s="1" t="s">
        <v>116</v>
      </c>
      <c r="E47" s="21"/>
      <c r="F47" s="2">
        <f>E47*0.0035</f>
        <v>0</v>
      </c>
      <c r="G47" s="7">
        <v>1</v>
      </c>
    </row>
    <row r="48" spans="1:7" ht="31" customHeight="1" thickBot="1">
      <c r="A48" s="51" t="s">
        <v>231</v>
      </c>
      <c r="B48" s="52"/>
      <c r="C48" s="52"/>
      <c r="D48" s="52"/>
      <c r="E48" s="53"/>
      <c r="F48" s="15">
        <f>SUM(F36:F47)</f>
        <v>0</v>
      </c>
      <c r="G48" s="17"/>
    </row>
    <row r="49" spans="1:7" ht="31" customHeight="1">
      <c r="A49" s="103" t="s">
        <v>120</v>
      </c>
      <c r="B49" s="104"/>
      <c r="C49" s="104"/>
      <c r="D49" s="104"/>
      <c r="E49" s="104"/>
      <c r="F49" s="104"/>
      <c r="G49" s="105"/>
    </row>
    <row r="50" spans="1:7" ht="31" customHeight="1">
      <c r="A50" s="73" t="s">
        <v>121</v>
      </c>
      <c r="B50" s="74"/>
      <c r="C50" s="75"/>
      <c r="D50" s="1" t="s">
        <v>122</v>
      </c>
      <c r="E50" s="21"/>
      <c r="F50" s="2">
        <f>E50*0.0034</f>
        <v>0</v>
      </c>
      <c r="G50" s="7">
        <v>1</v>
      </c>
    </row>
    <row r="51" spans="1:7" ht="31" customHeight="1">
      <c r="A51" s="73" t="s">
        <v>123</v>
      </c>
      <c r="B51" s="74"/>
      <c r="C51" s="75"/>
      <c r="D51" s="1" t="s">
        <v>124</v>
      </c>
      <c r="E51" s="21"/>
      <c r="F51" s="2">
        <f>E51*0.06</f>
        <v>0</v>
      </c>
      <c r="G51" s="7">
        <v>1</v>
      </c>
    </row>
    <row r="52" spans="1:7" ht="31" customHeight="1">
      <c r="A52" s="73" t="s">
        <v>125</v>
      </c>
      <c r="B52" s="74"/>
      <c r="C52" s="75"/>
      <c r="D52" s="1" t="s">
        <v>126</v>
      </c>
      <c r="E52" s="21"/>
      <c r="F52" s="2">
        <f>E52*0.0087</f>
        <v>0</v>
      </c>
      <c r="G52" s="7">
        <v>1</v>
      </c>
    </row>
    <row r="53" spans="1:7" ht="31" customHeight="1">
      <c r="A53" s="73" t="s">
        <v>127</v>
      </c>
      <c r="B53" s="74"/>
      <c r="C53" s="75"/>
      <c r="D53" s="1" t="s">
        <v>9</v>
      </c>
      <c r="E53" s="21"/>
      <c r="F53" s="2">
        <f>E53*0.04</f>
        <v>0</v>
      </c>
      <c r="G53" s="7">
        <v>1</v>
      </c>
    </row>
    <row r="54" spans="1:7" ht="31" customHeight="1">
      <c r="A54" s="73" t="s">
        <v>128</v>
      </c>
      <c r="B54" s="74"/>
      <c r="C54" s="75"/>
      <c r="D54" s="1" t="s">
        <v>129</v>
      </c>
      <c r="E54" s="21"/>
      <c r="F54" s="2">
        <f>E54*0.07</f>
        <v>0</v>
      </c>
      <c r="G54" s="7">
        <v>1</v>
      </c>
    </row>
    <row r="55" spans="1:7" ht="31" customHeight="1">
      <c r="A55" s="73" t="s">
        <v>130</v>
      </c>
      <c r="B55" s="74"/>
      <c r="C55" s="75"/>
      <c r="D55" s="1" t="s">
        <v>131</v>
      </c>
      <c r="E55" s="21"/>
      <c r="F55" s="2">
        <f>E55*0.002</f>
        <v>0</v>
      </c>
      <c r="G55" s="7">
        <v>1</v>
      </c>
    </row>
    <row r="56" spans="1:7" ht="31" customHeight="1">
      <c r="A56" s="73" t="s">
        <v>132</v>
      </c>
      <c r="B56" s="74"/>
      <c r="C56" s="75"/>
      <c r="D56" s="1" t="s">
        <v>25</v>
      </c>
      <c r="E56" s="21"/>
      <c r="F56" s="2">
        <f>E56*0.0053</f>
        <v>0</v>
      </c>
      <c r="G56" s="7">
        <v>1</v>
      </c>
    </row>
    <row r="57" spans="1:7" ht="31" customHeight="1">
      <c r="A57" s="73" t="s">
        <v>133</v>
      </c>
      <c r="B57" s="74"/>
      <c r="C57" s="75"/>
      <c r="D57" s="1" t="s">
        <v>136</v>
      </c>
      <c r="E57" s="21"/>
      <c r="F57" s="2">
        <f>E57*0.08</f>
        <v>0</v>
      </c>
      <c r="G57" s="7">
        <v>1</v>
      </c>
    </row>
    <row r="58" spans="1:7" ht="31" customHeight="1">
      <c r="A58" s="73" t="s">
        <v>134</v>
      </c>
      <c r="B58" s="74"/>
      <c r="C58" s="75"/>
      <c r="D58" s="1" t="s">
        <v>129</v>
      </c>
      <c r="E58" s="21"/>
      <c r="F58" s="2">
        <f>E58*0.07</f>
        <v>0</v>
      </c>
      <c r="G58" s="7">
        <v>1</v>
      </c>
    </row>
    <row r="59" spans="1:7" ht="31" customHeight="1">
      <c r="A59" s="73" t="s">
        <v>135</v>
      </c>
      <c r="B59" s="74"/>
      <c r="C59" s="75"/>
      <c r="D59" s="1" t="s">
        <v>136</v>
      </c>
      <c r="E59" s="21"/>
      <c r="F59" s="2">
        <f>E59*0.08</f>
        <v>0</v>
      </c>
      <c r="G59" s="7">
        <v>1</v>
      </c>
    </row>
    <row r="60" spans="1:7" ht="31" customHeight="1">
      <c r="A60" s="73" t="s">
        <v>137</v>
      </c>
      <c r="B60" s="74"/>
      <c r="C60" s="75"/>
      <c r="D60" s="1" t="s">
        <v>32</v>
      </c>
      <c r="E60" s="21"/>
      <c r="F60" s="2">
        <f>E60*0.025</f>
        <v>0</v>
      </c>
      <c r="G60" s="7">
        <v>1</v>
      </c>
    </row>
    <row r="61" spans="1:7" ht="31" customHeight="1">
      <c r="A61" s="73" t="s">
        <v>138</v>
      </c>
      <c r="B61" s="74"/>
      <c r="C61" s="75"/>
      <c r="D61" s="1" t="s">
        <v>139</v>
      </c>
      <c r="E61" s="21"/>
      <c r="F61" s="2">
        <f>E61*0.038</f>
        <v>0</v>
      </c>
      <c r="G61" s="7">
        <v>1</v>
      </c>
    </row>
    <row r="62" spans="1:7" ht="31" customHeight="1">
      <c r="A62" s="73" t="s">
        <v>140</v>
      </c>
      <c r="B62" s="74"/>
      <c r="C62" s="75"/>
      <c r="D62" s="1" t="s">
        <v>124</v>
      </c>
      <c r="E62" s="21"/>
      <c r="F62" s="2">
        <f>E62*0.06</f>
        <v>0</v>
      </c>
      <c r="G62" s="7">
        <v>1</v>
      </c>
    </row>
    <row r="63" spans="1:7" ht="31" customHeight="1">
      <c r="A63" s="73" t="s">
        <v>141</v>
      </c>
      <c r="B63" s="74"/>
      <c r="C63" s="75"/>
      <c r="D63" s="1" t="s">
        <v>142</v>
      </c>
      <c r="E63" s="21"/>
      <c r="F63" s="2">
        <f>E63*0.086</f>
        <v>0</v>
      </c>
      <c r="G63" s="7">
        <v>1</v>
      </c>
    </row>
    <row r="64" spans="1:7" ht="31" customHeight="1">
      <c r="A64" s="73" t="s">
        <v>143</v>
      </c>
      <c r="B64" s="74"/>
      <c r="C64" s="75"/>
      <c r="D64" s="1" t="s">
        <v>144</v>
      </c>
      <c r="E64" s="21"/>
      <c r="F64" s="2">
        <f>E64*0.075</f>
        <v>0</v>
      </c>
      <c r="G64" s="7">
        <v>1</v>
      </c>
    </row>
    <row r="65" spans="1:7" ht="31" customHeight="1">
      <c r="A65" s="73" t="s">
        <v>145</v>
      </c>
      <c r="B65" s="74"/>
      <c r="C65" s="75"/>
      <c r="D65" s="1" t="s">
        <v>144</v>
      </c>
      <c r="E65" s="21"/>
      <c r="F65" s="2">
        <f>E65*0.075</f>
        <v>0</v>
      </c>
      <c r="G65" s="7">
        <v>1</v>
      </c>
    </row>
    <row r="66" spans="1:7" ht="31" customHeight="1" thickBot="1">
      <c r="A66" s="73" t="s">
        <v>146</v>
      </c>
      <c r="B66" s="74"/>
      <c r="C66" s="75"/>
      <c r="D66" s="1" t="s">
        <v>147</v>
      </c>
      <c r="E66" s="21"/>
      <c r="F66" s="2">
        <f>E66*0.18</f>
        <v>0</v>
      </c>
      <c r="G66" s="7">
        <v>1</v>
      </c>
    </row>
    <row r="67" spans="1:7" ht="31" customHeight="1" thickBot="1">
      <c r="A67" s="51" t="s">
        <v>231</v>
      </c>
      <c r="B67" s="52"/>
      <c r="C67" s="52"/>
      <c r="D67" s="52"/>
      <c r="E67" s="53"/>
      <c r="F67" s="15">
        <f>SUM(F50:F66)</f>
        <v>0</v>
      </c>
      <c r="G67" s="17"/>
    </row>
    <row r="68" spans="1:7" ht="31" customHeight="1">
      <c r="A68" s="106" t="s">
        <v>239</v>
      </c>
      <c r="B68" s="107"/>
      <c r="C68" s="107"/>
      <c r="D68" s="107"/>
      <c r="E68" s="107"/>
      <c r="F68" s="107"/>
      <c r="G68" s="108"/>
    </row>
    <row r="69" spans="1:7" ht="31" customHeight="1">
      <c r="A69" s="73" t="s">
        <v>50</v>
      </c>
      <c r="B69" s="74"/>
      <c r="C69" s="75"/>
      <c r="D69" s="1" t="s">
        <v>12</v>
      </c>
      <c r="E69" s="21"/>
      <c r="F69" s="2">
        <f>E69*0.0049</f>
        <v>0</v>
      </c>
      <c r="G69" s="7">
        <v>1</v>
      </c>
    </row>
    <row r="70" spans="1:7" ht="31" customHeight="1">
      <c r="A70" s="73" t="s">
        <v>14</v>
      </c>
      <c r="B70" s="74"/>
      <c r="C70" s="75"/>
      <c r="D70" s="1" t="s">
        <v>15</v>
      </c>
      <c r="E70" s="21"/>
      <c r="F70" s="2">
        <f>E70*0.0051</f>
        <v>0</v>
      </c>
      <c r="G70" s="7">
        <v>1</v>
      </c>
    </row>
    <row r="71" spans="1:7" ht="31" customHeight="1">
      <c r="A71" s="73" t="s">
        <v>51</v>
      </c>
      <c r="B71" s="74"/>
      <c r="C71" s="75"/>
      <c r="D71" s="1" t="s">
        <v>16</v>
      </c>
      <c r="E71" s="21"/>
      <c r="F71" s="2">
        <f>E71*0.0041</f>
        <v>0</v>
      </c>
      <c r="G71" s="7">
        <v>1</v>
      </c>
    </row>
    <row r="72" spans="1:7" ht="31" customHeight="1">
      <c r="A72" s="73" t="s">
        <v>52</v>
      </c>
      <c r="B72" s="74"/>
      <c r="C72" s="75"/>
      <c r="D72" s="1" t="s">
        <v>17</v>
      </c>
      <c r="E72" s="21"/>
      <c r="F72" s="2">
        <f>E72*0.0055</f>
        <v>0</v>
      </c>
      <c r="G72" s="7">
        <v>1</v>
      </c>
    </row>
    <row r="73" spans="1:7" ht="31" customHeight="1">
      <c r="A73" s="73" t="s">
        <v>53</v>
      </c>
      <c r="B73" s="74"/>
      <c r="C73" s="75"/>
      <c r="D73" s="1" t="s">
        <v>18</v>
      </c>
      <c r="E73" s="21"/>
      <c r="F73" s="2">
        <f>E73*0.0045</f>
        <v>0</v>
      </c>
      <c r="G73" s="7">
        <v>1</v>
      </c>
    </row>
    <row r="74" spans="1:7" ht="31" customHeight="1">
      <c r="A74" s="73" t="s">
        <v>54</v>
      </c>
      <c r="B74" s="74"/>
      <c r="C74" s="75"/>
      <c r="D74" s="1" t="s">
        <v>19</v>
      </c>
      <c r="E74" s="21"/>
      <c r="F74" s="2">
        <f>E74*0.005</f>
        <v>0</v>
      </c>
      <c r="G74" s="7">
        <v>1</v>
      </c>
    </row>
    <row r="75" spans="1:7" ht="31" customHeight="1">
      <c r="A75" s="73" t="s">
        <v>55</v>
      </c>
      <c r="B75" s="74"/>
      <c r="C75" s="75"/>
      <c r="D75" s="1" t="s">
        <v>20</v>
      </c>
      <c r="E75" s="21"/>
      <c r="F75" s="2">
        <f>E75*0.006</f>
        <v>0</v>
      </c>
      <c r="G75" s="7">
        <v>1</v>
      </c>
    </row>
    <row r="76" spans="1:7" ht="31" customHeight="1">
      <c r="A76" s="73" t="s">
        <v>21</v>
      </c>
      <c r="B76" s="74"/>
      <c r="C76" s="75"/>
      <c r="D76" s="1" t="s">
        <v>22</v>
      </c>
      <c r="E76" s="21"/>
      <c r="F76" s="2">
        <f>E76*0.0065</f>
        <v>0</v>
      </c>
      <c r="G76" s="7">
        <v>1</v>
      </c>
    </row>
    <row r="77" spans="1:7" ht="31" customHeight="1">
      <c r="A77" s="73" t="s">
        <v>56</v>
      </c>
      <c r="B77" s="74"/>
      <c r="C77" s="75"/>
      <c r="D77" s="1" t="s">
        <v>23</v>
      </c>
      <c r="E77" s="21"/>
      <c r="F77" s="2">
        <f>E77*0.007</f>
        <v>0</v>
      </c>
      <c r="G77" s="7">
        <v>1</v>
      </c>
    </row>
    <row r="78" spans="1:7" ht="31" customHeight="1">
      <c r="A78" s="73" t="s">
        <v>57</v>
      </c>
      <c r="B78" s="74"/>
      <c r="C78" s="75"/>
      <c r="D78" s="1" t="s">
        <v>24</v>
      </c>
      <c r="E78" s="21"/>
      <c r="F78" s="2">
        <f>E78*0.014</f>
        <v>0</v>
      </c>
      <c r="G78" s="7">
        <v>1</v>
      </c>
    </row>
    <row r="79" spans="1:7" ht="31" customHeight="1">
      <c r="A79" s="73" t="s">
        <v>58</v>
      </c>
      <c r="B79" s="74"/>
      <c r="C79" s="75"/>
      <c r="D79" s="1" t="s">
        <v>25</v>
      </c>
      <c r="E79" s="21"/>
      <c r="F79" s="2">
        <f>E79*0.0053</f>
        <v>0</v>
      </c>
      <c r="G79" s="7">
        <v>1</v>
      </c>
    </row>
    <row r="80" spans="1:7" ht="31" customHeight="1">
      <c r="A80" s="73" t="s">
        <v>59</v>
      </c>
      <c r="B80" s="74"/>
      <c r="C80" s="75"/>
      <c r="D80" s="1" t="s">
        <v>26</v>
      </c>
      <c r="E80" s="21"/>
      <c r="F80" s="2">
        <f>E80*0.0061</f>
        <v>0</v>
      </c>
      <c r="G80" s="7">
        <v>1</v>
      </c>
    </row>
    <row r="81" spans="1:7" ht="31" customHeight="1">
      <c r="A81" s="73" t="s">
        <v>60</v>
      </c>
      <c r="B81" s="74"/>
      <c r="C81" s="75"/>
      <c r="D81" s="1" t="s">
        <v>22</v>
      </c>
      <c r="E81" s="21"/>
      <c r="F81" s="2">
        <f>E81*0.0065</f>
        <v>0</v>
      </c>
      <c r="G81" s="7">
        <v>1</v>
      </c>
    </row>
    <row r="82" spans="1:7" ht="31" customHeight="1">
      <c r="A82" s="73" t="s">
        <v>61</v>
      </c>
      <c r="B82" s="74"/>
      <c r="C82" s="75"/>
      <c r="D82" s="1" t="s">
        <v>27</v>
      </c>
      <c r="E82" s="21"/>
      <c r="F82" s="2">
        <f>E82*0.008</f>
        <v>0</v>
      </c>
      <c r="G82" s="7">
        <v>1</v>
      </c>
    </row>
    <row r="83" spans="1:7" ht="31" customHeight="1">
      <c r="A83" s="73" t="s">
        <v>62</v>
      </c>
      <c r="B83" s="74"/>
      <c r="C83" s="75"/>
      <c r="D83" s="1" t="s">
        <v>28</v>
      </c>
      <c r="E83" s="21"/>
      <c r="F83" s="2">
        <f>E83*0.0116</f>
        <v>0</v>
      </c>
      <c r="G83" s="7">
        <v>1</v>
      </c>
    </row>
    <row r="84" spans="1:7" ht="31" customHeight="1">
      <c r="A84" s="73" t="s">
        <v>63</v>
      </c>
      <c r="B84" s="74"/>
      <c r="C84" s="75"/>
      <c r="D84" s="1" t="s">
        <v>29</v>
      </c>
      <c r="E84" s="21"/>
      <c r="F84" s="2">
        <f>E84*0.0071</f>
        <v>0</v>
      </c>
      <c r="G84" s="7">
        <v>1</v>
      </c>
    </row>
    <row r="85" spans="1:7" ht="31" customHeight="1">
      <c r="A85" s="73" t="s">
        <v>64</v>
      </c>
      <c r="B85" s="74"/>
      <c r="C85" s="75"/>
      <c r="D85" s="1" t="s">
        <v>40</v>
      </c>
      <c r="E85" s="21"/>
      <c r="F85" s="2">
        <f>E85*0.00855</f>
        <v>0</v>
      </c>
      <c r="G85" s="7">
        <v>1</v>
      </c>
    </row>
    <row r="86" spans="1:7" ht="31" customHeight="1">
      <c r="A86" s="73" t="s">
        <v>65</v>
      </c>
      <c r="B86" s="74"/>
      <c r="C86" s="75"/>
      <c r="D86" s="1" t="s">
        <v>41</v>
      </c>
      <c r="E86" s="21"/>
      <c r="F86" s="2">
        <f>E86*0.017</f>
        <v>0</v>
      </c>
      <c r="G86" s="7">
        <v>1</v>
      </c>
    </row>
    <row r="87" spans="1:7" ht="31" customHeight="1">
      <c r="A87" s="73" t="s">
        <v>66</v>
      </c>
      <c r="B87" s="74"/>
      <c r="C87" s="75"/>
      <c r="D87" s="1" t="s">
        <v>20</v>
      </c>
      <c r="E87" s="21"/>
      <c r="F87" s="2">
        <f>E87*0.006</f>
        <v>0</v>
      </c>
      <c r="G87" s="7">
        <v>1</v>
      </c>
    </row>
    <row r="88" spans="1:7" ht="31" customHeight="1">
      <c r="A88" s="73" t="s">
        <v>67</v>
      </c>
      <c r="B88" s="74"/>
      <c r="C88" s="75"/>
      <c r="D88" s="1" t="s">
        <v>30</v>
      </c>
      <c r="E88" s="21"/>
      <c r="F88" s="2">
        <f>E88*0.015</f>
        <v>0</v>
      </c>
      <c r="G88" s="7">
        <v>1</v>
      </c>
    </row>
    <row r="89" spans="1:7" ht="31" customHeight="1">
      <c r="A89" s="73" t="s">
        <v>68</v>
      </c>
      <c r="B89" s="74"/>
      <c r="C89" s="75"/>
      <c r="D89" s="1" t="s">
        <v>31</v>
      </c>
      <c r="E89" s="21"/>
      <c r="F89" s="2">
        <f>E89*0.011</f>
        <v>0</v>
      </c>
      <c r="G89" s="7">
        <v>1</v>
      </c>
    </row>
    <row r="90" spans="1:7" ht="31" customHeight="1">
      <c r="A90" s="73" t="s">
        <v>69</v>
      </c>
      <c r="B90" s="74"/>
      <c r="C90" s="75"/>
      <c r="D90" s="1" t="s">
        <v>32</v>
      </c>
      <c r="E90" s="21"/>
      <c r="F90" s="2">
        <f>E90*0.025</f>
        <v>0</v>
      </c>
      <c r="G90" s="7">
        <v>1</v>
      </c>
    </row>
    <row r="91" spans="1:7" ht="31" customHeight="1">
      <c r="A91" s="73" t="s">
        <v>70</v>
      </c>
      <c r="B91" s="74"/>
      <c r="C91" s="75"/>
      <c r="D91" s="1" t="s">
        <v>33</v>
      </c>
      <c r="E91" s="21"/>
      <c r="F91" s="2">
        <f>E91*0.02</f>
        <v>0</v>
      </c>
      <c r="G91" s="7">
        <v>1</v>
      </c>
    </row>
    <row r="92" spans="1:7" ht="31" customHeight="1">
      <c r="A92" s="73" t="s">
        <v>71</v>
      </c>
      <c r="B92" s="74"/>
      <c r="C92" s="75"/>
      <c r="D92" s="1" t="s">
        <v>34</v>
      </c>
      <c r="E92" s="21"/>
      <c r="F92" s="2">
        <f>E92*0.033</f>
        <v>0</v>
      </c>
      <c r="G92" s="7">
        <v>1</v>
      </c>
    </row>
    <row r="93" spans="1:7" ht="31" customHeight="1">
      <c r="A93" s="73" t="s">
        <v>72</v>
      </c>
      <c r="B93" s="74"/>
      <c r="C93" s="75"/>
      <c r="D93" s="1" t="s">
        <v>35</v>
      </c>
      <c r="E93" s="21"/>
      <c r="F93" s="2">
        <f>E93*0.019</f>
        <v>0</v>
      </c>
      <c r="G93" s="7">
        <v>1</v>
      </c>
    </row>
    <row r="94" spans="1:7" ht="31" customHeight="1">
      <c r="A94" s="73" t="s">
        <v>73</v>
      </c>
      <c r="B94" s="74"/>
      <c r="C94" s="75"/>
      <c r="D94" s="1" t="s">
        <v>36</v>
      </c>
      <c r="E94" s="21"/>
      <c r="F94" s="2">
        <f>E94*0.012</f>
        <v>0</v>
      </c>
      <c r="G94" s="7">
        <v>1</v>
      </c>
    </row>
    <row r="95" spans="1:7" ht="31" customHeight="1">
      <c r="A95" s="73" t="s">
        <v>74</v>
      </c>
      <c r="B95" s="74"/>
      <c r="C95" s="75"/>
      <c r="D95" s="1" t="s">
        <v>37</v>
      </c>
      <c r="E95" s="21"/>
      <c r="F95" s="2">
        <f>E95*0.0139</f>
        <v>0</v>
      </c>
      <c r="G95" s="7">
        <v>1</v>
      </c>
    </row>
    <row r="96" spans="1:7" ht="31" customHeight="1">
      <c r="A96" s="73" t="s">
        <v>75</v>
      </c>
      <c r="B96" s="74"/>
      <c r="C96" s="75"/>
      <c r="D96" s="1" t="s">
        <v>38</v>
      </c>
      <c r="E96" s="21"/>
      <c r="F96" s="2">
        <f>E96*0.0149</f>
        <v>0</v>
      </c>
      <c r="G96" s="7">
        <v>1</v>
      </c>
    </row>
    <row r="97" spans="1:7" ht="31" customHeight="1" thickBot="1">
      <c r="A97" s="73" t="s">
        <v>76</v>
      </c>
      <c r="B97" s="74"/>
      <c r="C97" s="75"/>
      <c r="D97" s="1" t="s">
        <v>39</v>
      </c>
      <c r="E97" s="21"/>
      <c r="F97" s="14">
        <f>E97*0.0086</f>
        <v>0</v>
      </c>
      <c r="G97" s="16">
        <v>1</v>
      </c>
    </row>
    <row r="98" spans="1:7" ht="31" customHeight="1" thickBot="1">
      <c r="A98" s="51" t="s">
        <v>231</v>
      </c>
      <c r="B98" s="52"/>
      <c r="C98" s="52"/>
      <c r="D98" s="52"/>
      <c r="E98" s="53"/>
      <c r="F98" s="15">
        <f>SUM(F69:F97)</f>
        <v>0</v>
      </c>
      <c r="G98" s="17"/>
    </row>
    <row r="99" spans="1:7" ht="31" customHeight="1">
      <c r="A99" s="109" t="s">
        <v>148</v>
      </c>
      <c r="B99" s="110"/>
      <c r="C99" s="110"/>
      <c r="D99" s="110"/>
      <c r="E99" s="110"/>
      <c r="F99" s="111"/>
      <c r="G99" s="112"/>
    </row>
    <row r="100" spans="1:7" ht="31" customHeight="1">
      <c r="A100" s="73" t="s">
        <v>149</v>
      </c>
      <c r="B100" s="74"/>
      <c r="C100" s="75"/>
      <c r="D100" s="1" t="s">
        <v>92</v>
      </c>
      <c r="E100" s="21"/>
      <c r="F100" s="2">
        <f>E100*0.039</f>
        <v>0</v>
      </c>
      <c r="G100" s="7">
        <v>1</v>
      </c>
    </row>
    <row r="101" spans="1:7" ht="31" customHeight="1">
      <c r="A101" s="73" t="s">
        <v>150</v>
      </c>
      <c r="B101" s="74"/>
      <c r="C101" s="75"/>
      <c r="D101" s="1" t="s">
        <v>92</v>
      </c>
      <c r="E101" s="21"/>
      <c r="F101" s="2">
        <f>E101*0.039</f>
        <v>0</v>
      </c>
      <c r="G101" s="7">
        <v>1</v>
      </c>
    </row>
    <row r="102" spans="1:7" ht="31" customHeight="1">
      <c r="A102" s="73" t="s">
        <v>151</v>
      </c>
      <c r="B102" s="74"/>
      <c r="C102" s="75"/>
      <c r="D102" s="1" t="s">
        <v>92</v>
      </c>
      <c r="E102" s="21"/>
      <c r="F102" s="2">
        <f>E102*0.039</f>
        <v>0</v>
      </c>
      <c r="G102" s="7">
        <v>1</v>
      </c>
    </row>
    <row r="103" spans="1:7" ht="31" customHeight="1">
      <c r="A103" s="73" t="s">
        <v>152</v>
      </c>
      <c r="B103" s="74"/>
      <c r="C103" s="75"/>
      <c r="D103" s="1" t="s">
        <v>92</v>
      </c>
      <c r="E103" s="21"/>
      <c r="F103" s="2">
        <f>E103*0.039</f>
        <v>0</v>
      </c>
      <c r="G103" s="7">
        <v>1</v>
      </c>
    </row>
    <row r="104" spans="1:7" ht="31" customHeight="1">
      <c r="A104" s="73" t="s">
        <v>153</v>
      </c>
      <c r="B104" s="74"/>
      <c r="C104" s="75"/>
      <c r="D104" s="1" t="s">
        <v>80</v>
      </c>
      <c r="E104" s="21"/>
      <c r="F104" s="2">
        <f>E104*0.03</f>
        <v>0</v>
      </c>
      <c r="G104" s="7">
        <v>1</v>
      </c>
    </row>
    <row r="105" spans="1:7" ht="31" customHeight="1">
      <c r="A105" s="73" t="s">
        <v>154</v>
      </c>
      <c r="B105" s="74"/>
      <c r="C105" s="75"/>
      <c r="D105" s="1" t="s">
        <v>80</v>
      </c>
      <c r="E105" s="21"/>
      <c r="F105" s="2">
        <f>E105*0.03</f>
        <v>0</v>
      </c>
      <c r="G105" s="7">
        <v>1</v>
      </c>
    </row>
    <row r="106" spans="1:7" ht="31" customHeight="1">
      <c r="A106" s="73" t="s">
        <v>155</v>
      </c>
      <c r="B106" s="74"/>
      <c r="C106" s="75"/>
      <c r="D106" s="1" t="s">
        <v>80</v>
      </c>
      <c r="E106" s="21"/>
      <c r="F106" s="2">
        <f>E106*0.03</f>
        <v>0</v>
      </c>
      <c r="G106" s="7">
        <v>1</v>
      </c>
    </row>
    <row r="107" spans="1:7" ht="31" customHeight="1">
      <c r="A107" s="73" t="s">
        <v>156</v>
      </c>
      <c r="B107" s="74"/>
      <c r="C107" s="75"/>
      <c r="D107" s="1" t="s">
        <v>80</v>
      </c>
      <c r="E107" s="21"/>
      <c r="F107" s="2">
        <f>E107*0.03</f>
        <v>0</v>
      </c>
      <c r="G107" s="7">
        <v>1</v>
      </c>
    </row>
    <row r="108" spans="1:7" ht="31" customHeight="1">
      <c r="A108" s="73" t="s">
        <v>157</v>
      </c>
      <c r="B108" s="74"/>
      <c r="C108" s="75"/>
      <c r="D108" s="1" t="s">
        <v>158</v>
      </c>
      <c r="E108" s="21"/>
      <c r="F108" s="2">
        <f>E108*0.045</f>
        <v>0</v>
      </c>
      <c r="G108" s="7">
        <v>1</v>
      </c>
    </row>
    <row r="109" spans="1:7" ht="31" customHeight="1">
      <c r="A109" s="73" t="s">
        <v>159</v>
      </c>
      <c r="B109" s="74"/>
      <c r="C109" s="75"/>
      <c r="D109" s="1" t="s">
        <v>158</v>
      </c>
      <c r="E109" s="21"/>
      <c r="F109" s="2">
        <f>E109*0.045</f>
        <v>0</v>
      </c>
      <c r="G109" s="7">
        <v>1</v>
      </c>
    </row>
    <row r="110" spans="1:7" ht="31" customHeight="1">
      <c r="A110" s="73" t="s">
        <v>160</v>
      </c>
      <c r="B110" s="74"/>
      <c r="C110" s="75"/>
      <c r="D110" s="1" t="s">
        <v>33</v>
      </c>
      <c r="E110" s="21"/>
      <c r="F110" s="2">
        <f>E110*0.02</f>
        <v>0</v>
      </c>
      <c r="G110" s="7">
        <v>1</v>
      </c>
    </row>
    <row r="111" spans="1:7" ht="31" customHeight="1">
      <c r="A111" s="73" t="s">
        <v>161</v>
      </c>
      <c r="B111" s="74"/>
      <c r="C111" s="75"/>
      <c r="D111" s="1" t="s">
        <v>33</v>
      </c>
      <c r="E111" s="21"/>
      <c r="F111" s="2">
        <f t="shared" ref="F111:F115" si="0">E111*0.02</f>
        <v>0</v>
      </c>
      <c r="G111" s="7">
        <v>1</v>
      </c>
    </row>
    <row r="112" spans="1:7" ht="31" customHeight="1">
      <c r="A112" s="73" t="s">
        <v>162</v>
      </c>
      <c r="B112" s="74"/>
      <c r="C112" s="75"/>
      <c r="D112" s="1" t="s">
        <v>33</v>
      </c>
      <c r="E112" s="21"/>
      <c r="F112" s="2">
        <f t="shared" si="0"/>
        <v>0</v>
      </c>
      <c r="G112" s="7">
        <v>1</v>
      </c>
    </row>
    <row r="113" spans="1:7" ht="31" customHeight="1">
      <c r="A113" s="73" t="s">
        <v>163</v>
      </c>
      <c r="B113" s="74"/>
      <c r="C113" s="75"/>
      <c r="D113" s="1" t="s">
        <v>33</v>
      </c>
      <c r="E113" s="21"/>
      <c r="F113" s="2">
        <f t="shared" si="0"/>
        <v>0</v>
      </c>
      <c r="G113" s="7">
        <v>1</v>
      </c>
    </row>
    <row r="114" spans="1:7" ht="31" customHeight="1">
      <c r="A114" s="73" t="s">
        <v>164</v>
      </c>
      <c r="B114" s="74"/>
      <c r="C114" s="75"/>
      <c r="D114" s="1" t="s">
        <v>33</v>
      </c>
      <c r="E114" s="21"/>
      <c r="F114" s="2">
        <f t="shared" si="0"/>
        <v>0</v>
      </c>
      <c r="G114" s="7">
        <v>1</v>
      </c>
    </row>
    <row r="115" spans="1:7" ht="31" customHeight="1">
      <c r="A115" s="73" t="s">
        <v>165</v>
      </c>
      <c r="B115" s="74"/>
      <c r="C115" s="75"/>
      <c r="D115" s="1" t="s">
        <v>33</v>
      </c>
      <c r="E115" s="21"/>
      <c r="F115" s="2">
        <f t="shared" si="0"/>
        <v>0</v>
      </c>
      <c r="G115" s="7">
        <v>1</v>
      </c>
    </row>
    <row r="116" spans="1:7" ht="31" customHeight="1" thickBot="1">
      <c r="A116" s="70" t="s">
        <v>166</v>
      </c>
      <c r="B116" s="71"/>
      <c r="C116" s="72"/>
      <c r="D116" s="13" t="s">
        <v>33</v>
      </c>
      <c r="E116" s="21"/>
      <c r="F116" s="14">
        <f t="shared" ref="F116" si="1">E116*0.02</f>
        <v>0</v>
      </c>
      <c r="G116" s="16">
        <v>1</v>
      </c>
    </row>
    <row r="117" spans="1:7" ht="31" customHeight="1" thickBot="1">
      <c r="A117" s="51" t="s">
        <v>231</v>
      </c>
      <c r="B117" s="52"/>
      <c r="C117" s="52"/>
      <c r="D117" s="52"/>
      <c r="E117" s="53"/>
      <c r="F117" s="15">
        <f>SUM(F100:F116)</f>
        <v>0</v>
      </c>
      <c r="G117" s="17"/>
    </row>
    <row r="118" spans="1:7" ht="17" customHeight="1">
      <c r="A118" s="65" t="s">
        <v>228</v>
      </c>
      <c r="B118" s="66"/>
      <c r="C118" s="66"/>
      <c r="D118" s="66"/>
      <c r="E118" s="66"/>
      <c r="F118" s="66"/>
      <c r="G118" s="67"/>
    </row>
    <row r="119" spans="1:7" ht="31" customHeight="1">
      <c r="A119" s="113" t="s">
        <v>167</v>
      </c>
      <c r="B119" s="114"/>
      <c r="C119" s="114"/>
      <c r="D119" s="114"/>
      <c r="E119" s="114"/>
      <c r="F119" s="114"/>
      <c r="G119" s="115"/>
    </row>
    <row r="120" spans="1:7" ht="31" customHeight="1">
      <c r="A120" s="73" t="s">
        <v>168</v>
      </c>
      <c r="B120" s="74"/>
      <c r="C120" s="75"/>
      <c r="D120" s="1" t="s">
        <v>169</v>
      </c>
      <c r="E120" s="21"/>
      <c r="F120" s="2">
        <f>E120*0.013</f>
        <v>0</v>
      </c>
      <c r="G120" s="7">
        <v>2</v>
      </c>
    </row>
    <row r="121" spans="1:7" ht="31" customHeight="1">
      <c r="A121" s="73" t="s">
        <v>170</v>
      </c>
      <c r="B121" s="74"/>
      <c r="C121" s="75"/>
      <c r="D121" s="1" t="s">
        <v>171</v>
      </c>
      <c r="E121" s="21"/>
      <c r="F121" s="2">
        <f>E121*0.0073</f>
        <v>0</v>
      </c>
      <c r="G121" s="7">
        <v>2</v>
      </c>
    </row>
    <row r="122" spans="1:7" ht="31" customHeight="1">
      <c r="A122" s="73" t="s">
        <v>172</v>
      </c>
      <c r="B122" s="74"/>
      <c r="C122" s="75"/>
      <c r="D122" s="1" t="s">
        <v>173</v>
      </c>
      <c r="E122" s="21"/>
      <c r="F122" s="2">
        <f>E122*0.0121</f>
        <v>0</v>
      </c>
      <c r="G122" s="7">
        <v>2</v>
      </c>
    </row>
    <row r="123" spans="1:7" ht="31" customHeight="1">
      <c r="A123" s="73" t="s">
        <v>175</v>
      </c>
      <c r="B123" s="74"/>
      <c r="C123" s="75"/>
      <c r="D123" s="1" t="s">
        <v>110</v>
      </c>
      <c r="E123" s="21"/>
      <c r="F123" s="2">
        <f>E123*0.016</f>
        <v>0</v>
      </c>
      <c r="G123" s="7">
        <v>2</v>
      </c>
    </row>
    <row r="124" spans="1:7" ht="31" customHeight="1">
      <c r="A124" s="73" t="s">
        <v>176</v>
      </c>
      <c r="B124" s="74"/>
      <c r="C124" s="75"/>
      <c r="D124" s="1" t="s">
        <v>110</v>
      </c>
      <c r="E124" s="21"/>
      <c r="F124" s="2">
        <f t="shared" ref="F124:F125" si="2">E124*0.016</f>
        <v>0</v>
      </c>
      <c r="G124" s="7">
        <v>2</v>
      </c>
    </row>
    <row r="125" spans="1:7" ht="31" customHeight="1">
      <c r="A125" s="73" t="s">
        <v>177</v>
      </c>
      <c r="B125" s="74"/>
      <c r="C125" s="75"/>
      <c r="D125" s="1" t="s">
        <v>110</v>
      </c>
      <c r="E125" s="21"/>
      <c r="F125" s="2">
        <f t="shared" si="2"/>
        <v>0</v>
      </c>
      <c r="G125" s="7">
        <v>2</v>
      </c>
    </row>
    <row r="126" spans="1:7" ht="31" customHeight="1">
      <c r="A126" s="73" t="s">
        <v>178</v>
      </c>
      <c r="B126" s="74"/>
      <c r="C126" s="75"/>
      <c r="D126" s="1" t="s">
        <v>179</v>
      </c>
      <c r="E126" s="21"/>
      <c r="F126" s="2">
        <f>E126*0.018</f>
        <v>0</v>
      </c>
      <c r="G126" s="7">
        <v>2</v>
      </c>
    </row>
    <row r="127" spans="1:7" ht="31" customHeight="1">
      <c r="A127" s="73" t="s">
        <v>180</v>
      </c>
      <c r="B127" s="74"/>
      <c r="C127" s="75"/>
      <c r="D127" s="1" t="s">
        <v>174</v>
      </c>
      <c r="E127" s="21"/>
      <c r="F127" s="2">
        <f>E127*10</f>
        <v>0</v>
      </c>
      <c r="G127" s="7">
        <v>2</v>
      </c>
    </row>
    <row r="128" spans="1:7" ht="31" customHeight="1">
      <c r="A128" s="73" t="s">
        <v>181</v>
      </c>
      <c r="B128" s="74"/>
      <c r="C128" s="75"/>
      <c r="D128" s="1" t="s">
        <v>182</v>
      </c>
      <c r="E128" s="21"/>
      <c r="F128" s="2">
        <f>E128*5</f>
        <v>0</v>
      </c>
      <c r="G128" s="7">
        <v>2</v>
      </c>
    </row>
    <row r="129" spans="1:7" ht="31" customHeight="1">
      <c r="A129" s="73" t="s">
        <v>183</v>
      </c>
      <c r="B129" s="74"/>
      <c r="C129" s="75"/>
      <c r="D129" s="1" t="s">
        <v>184</v>
      </c>
      <c r="E129" s="21"/>
      <c r="F129" s="2">
        <f>E129*8.5</f>
        <v>0</v>
      </c>
      <c r="G129" s="7">
        <v>2</v>
      </c>
    </row>
    <row r="130" spans="1:7" ht="31" customHeight="1">
      <c r="A130" s="73" t="s">
        <v>185</v>
      </c>
      <c r="B130" s="74"/>
      <c r="C130" s="75"/>
      <c r="D130" s="1" t="s">
        <v>188</v>
      </c>
      <c r="E130" s="21"/>
      <c r="F130" s="2">
        <f>E130*8</f>
        <v>0</v>
      </c>
      <c r="G130" s="7">
        <v>2</v>
      </c>
    </row>
    <row r="131" spans="1:7" ht="31" customHeight="1">
      <c r="A131" s="73" t="s">
        <v>186</v>
      </c>
      <c r="B131" s="74"/>
      <c r="C131" s="75"/>
      <c r="D131" s="1" t="s">
        <v>188</v>
      </c>
      <c r="E131" s="21"/>
      <c r="F131" s="2">
        <f t="shared" ref="F131:F132" si="3">E131*8</f>
        <v>0</v>
      </c>
      <c r="G131" s="7">
        <v>2</v>
      </c>
    </row>
    <row r="132" spans="1:7" ht="31" customHeight="1">
      <c r="A132" s="73" t="s">
        <v>187</v>
      </c>
      <c r="B132" s="74"/>
      <c r="C132" s="75"/>
      <c r="D132" s="1" t="s">
        <v>188</v>
      </c>
      <c r="E132" s="21"/>
      <c r="F132" s="2">
        <f t="shared" si="3"/>
        <v>0</v>
      </c>
      <c r="G132" s="7">
        <v>2</v>
      </c>
    </row>
    <row r="133" spans="1:7" ht="31" customHeight="1">
      <c r="A133" s="116" t="s">
        <v>190</v>
      </c>
      <c r="B133" s="117"/>
      <c r="C133" s="118"/>
      <c r="D133" s="1" t="s">
        <v>189</v>
      </c>
      <c r="E133" s="21"/>
      <c r="F133" s="2">
        <f>E133*34</f>
        <v>0</v>
      </c>
      <c r="G133" s="7">
        <v>2</v>
      </c>
    </row>
    <row r="134" spans="1:7" ht="31" customHeight="1">
      <c r="A134" s="116" t="s">
        <v>191</v>
      </c>
      <c r="B134" s="117"/>
      <c r="C134" s="118"/>
      <c r="D134" s="1" t="s">
        <v>189</v>
      </c>
      <c r="E134" s="21"/>
      <c r="F134" s="2">
        <f t="shared" ref="F134:F135" si="4">E134*34</f>
        <v>0</v>
      </c>
      <c r="G134" s="7">
        <v>2</v>
      </c>
    </row>
    <row r="135" spans="1:7" ht="31" customHeight="1">
      <c r="A135" s="116" t="s">
        <v>192</v>
      </c>
      <c r="B135" s="117"/>
      <c r="C135" s="118"/>
      <c r="D135" s="1" t="s">
        <v>189</v>
      </c>
      <c r="E135" s="21"/>
      <c r="F135" s="2">
        <f t="shared" si="4"/>
        <v>0</v>
      </c>
      <c r="G135" s="7">
        <v>2</v>
      </c>
    </row>
    <row r="136" spans="1:7" ht="31" customHeight="1">
      <c r="A136" s="116" t="s">
        <v>193</v>
      </c>
      <c r="B136" s="117"/>
      <c r="C136" s="118"/>
      <c r="D136" s="1" t="s">
        <v>194</v>
      </c>
      <c r="E136" s="21"/>
      <c r="F136" s="2">
        <f>E136*14.5</f>
        <v>0</v>
      </c>
      <c r="G136" s="7">
        <v>2</v>
      </c>
    </row>
    <row r="137" spans="1:7" ht="31" customHeight="1">
      <c r="A137" s="116" t="s">
        <v>195</v>
      </c>
      <c r="B137" s="117"/>
      <c r="C137" s="118"/>
      <c r="D137" s="1" t="s">
        <v>194</v>
      </c>
      <c r="E137" s="21"/>
      <c r="F137" s="2">
        <f t="shared" ref="F137:F139" si="5">E137*14.5</f>
        <v>0</v>
      </c>
      <c r="G137" s="7">
        <v>2</v>
      </c>
    </row>
    <row r="138" spans="1:7" ht="31" customHeight="1">
      <c r="A138" s="116" t="s">
        <v>196</v>
      </c>
      <c r="B138" s="117"/>
      <c r="C138" s="118"/>
      <c r="D138" s="1" t="s">
        <v>194</v>
      </c>
      <c r="E138" s="21"/>
      <c r="F138" s="2">
        <f t="shared" si="5"/>
        <v>0</v>
      </c>
      <c r="G138" s="7">
        <v>2</v>
      </c>
    </row>
    <row r="139" spans="1:7" ht="31" customHeight="1">
      <c r="A139" s="116" t="s">
        <v>197</v>
      </c>
      <c r="B139" s="117"/>
      <c r="C139" s="118"/>
      <c r="D139" s="1" t="s">
        <v>194</v>
      </c>
      <c r="E139" s="21"/>
      <c r="F139" s="2">
        <f t="shared" si="5"/>
        <v>0</v>
      </c>
      <c r="G139" s="7">
        <v>2</v>
      </c>
    </row>
    <row r="140" spans="1:7" ht="31" customHeight="1">
      <c r="A140" s="73" t="s">
        <v>198</v>
      </c>
      <c r="B140" s="74"/>
      <c r="C140" s="75"/>
      <c r="D140" s="1" t="s">
        <v>199</v>
      </c>
      <c r="E140" s="21"/>
      <c r="F140" s="2">
        <f>E140*11.5</f>
        <v>0</v>
      </c>
      <c r="G140" s="7">
        <v>2</v>
      </c>
    </row>
    <row r="141" spans="1:7" ht="31" customHeight="1">
      <c r="A141" s="73" t="s">
        <v>200</v>
      </c>
      <c r="B141" s="74"/>
      <c r="C141" s="75"/>
      <c r="D141" s="1" t="s">
        <v>201</v>
      </c>
      <c r="E141" s="21"/>
      <c r="F141" s="2">
        <f>E141*11.3</f>
        <v>0</v>
      </c>
      <c r="G141" s="7">
        <v>2</v>
      </c>
    </row>
    <row r="142" spans="1:7" ht="31" customHeight="1">
      <c r="A142" s="73" t="s">
        <v>202</v>
      </c>
      <c r="B142" s="74"/>
      <c r="C142" s="75"/>
      <c r="D142" s="1" t="s">
        <v>203</v>
      </c>
      <c r="E142" s="21"/>
      <c r="F142" s="2">
        <f>E142*10.5</f>
        <v>0</v>
      </c>
      <c r="G142" s="7">
        <v>2</v>
      </c>
    </row>
    <row r="143" spans="1:7" ht="31" customHeight="1">
      <c r="A143" s="73" t="s">
        <v>204</v>
      </c>
      <c r="B143" s="74"/>
      <c r="C143" s="75"/>
      <c r="D143" s="1" t="s">
        <v>205</v>
      </c>
      <c r="E143" s="21"/>
      <c r="F143" s="2">
        <f>E143*10.3</f>
        <v>0</v>
      </c>
      <c r="G143" s="7">
        <v>2</v>
      </c>
    </row>
    <row r="144" spans="1:7" ht="31" customHeight="1">
      <c r="A144" s="73" t="s">
        <v>206</v>
      </c>
      <c r="B144" s="74"/>
      <c r="C144" s="75"/>
      <c r="D144" s="1" t="s">
        <v>188</v>
      </c>
      <c r="E144" s="21"/>
      <c r="F144" s="2">
        <f>E144*8</f>
        <v>0</v>
      </c>
      <c r="G144" s="7">
        <v>2</v>
      </c>
    </row>
    <row r="145" spans="1:7" ht="31" customHeight="1">
      <c r="A145" s="73" t="s">
        <v>207</v>
      </c>
      <c r="B145" s="74"/>
      <c r="C145" s="75"/>
      <c r="D145" s="1" t="s">
        <v>174</v>
      </c>
      <c r="E145" s="21"/>
      <c r="F145" s="2">
        <f>E145*10</f>
        <v>0</v>
      </c>
      <c r="G145" s="7">
        <v>2</v>
      </c>
    </row>
    <row r="146" spans="1:7" ht="31" customHeight="1">
      <c r="A146" s="73" t="s">
        <v>221</v>
      </c>
      <c r="B146" s="74"/>
      <c r="C146" s="75"/>
      <c r="D146" s="1" t="s">
        <v>208</v>
      </c>
      <c r="E146" s="21"/>
      <c r="F146" s="2">
        <f>E146*13</f>
        <v>0</v>
      </c>
      <c r="G146" s="7">
        <v>2</v>
      </c>
    </row>
    <row r="147" spans="1:7" ht="31" customHeight="1">
      <c r="A147" s="73" t="s">
        <v>210</v>
      </c>
      <c r="B147" s="74"/>
      <c r="C147" s="75"/>
      <c r="D147" s="1" t="s">
        <v>209</v>
      </c>
      <c r="E147" s="21"/>
      <c r="F147" s="2">
        <f>E147*28</f>
        <v>0</v>
      </c>
      <c r="G147" s="7">
        <v>2</v>
      </c>
    </row>
    <row r="148" spans="1:7" ht="31" customHeight="1">
      <c r="A148" s="73" t="s">
        <v>211</v>
      </c>
      <c r="B148" s="74"/>
      <c r="C148" s="75"/>
      <c r="D148" s="1" t="s">
        <v>209</v>
      </c>
      <c r="E148" s="21"/>
      <c r="F148" s="2">
        <f>E148*28</f>
        <v>0</v>
      </c>
      <c r="G148" s="7">
        <v>2</v>
      </c>
    </row>
    <row r="149" spans="1:7" ht="31" customHeight="1">
      <c r="A149" s="116" t="s">
        <v>212</v>
      </c>
      <c r="B149" s="117"/>
      <c r="C149" s="118"/>
      <c r="D149" s="1" t="s">
        <v>213</v>
      </c>
      <c r="E149" s="21"/>
      <c r="F149" s="2">
        <f>E149*6.5</f>
        <v>0</v>
      </c>
      <c r="G149" s="7">
        <v>2</v>
      </c>
    </row>
    <row r="150" spans="1:7" ht="31" customHeight="1">
      <c r="A150" s="73" t="s">
        <v>214</v>
      </c>
      <c r="B150" s="74"/>
      <c r="C150" s="75"/>
      <c r="D150" s="1" t="s">
        <v>215</v>
      </c>
      <c r="E150" s="21"/>
      <c r="F150" s="2">
        <f>E150*14</f>
        <v>0</v>
      </c>
      <c r="G150" s="7">
        <v>2</v>
      </c>
    </row>
    <row r="151" spans="1:7" ht="31" customHeight="1">
      <c r="A151" s="116" t="s">
        <v>216</v>
      </c>
      <c r="B151" s="117"/>
      <c r="C151" s="118"/>
      <c r="D151" s="1" t="s">
        <v>217</v>
      </c>
      <c r="E151" s="21"/>
      <c r="F151" s="2">
        <f>E151*12</f>
        <v>0</v>
      </c>
      <c r="G151" s="7">
        <v>2</v>
      </c>
    </row>
    <row r="152" spans="1:7" ht="31" customHeight="1">
      <c r="A152" s="73" t="s">
        <v>218</v>
      </c>
      <c r="B152" s="74"/>
      <c r="C152" s="75"/>
      <c r="D152" s="1" t="s">
        <v>213</v>
      </c>
      <c r="E152" s="21"/>
      <c r="F152" s="2">
        <f>E152*6.5</f>
        <v>0</v>
      </c>
      <c r="G152" s="7">
        <v>2</v>
      </c>
    </row>
    <row r="153" spans="1:7" ht="31" customHeight="1">
      <c r="A153" s="73" t="s">
        <v>219</v>
      </c>
      <c r="B153" s="74"/>
      <c r="C153" s="75"/>
      <c r="D153" s="1" t="s">
        <v>182</v>
      </c>
      <c r="E153" s="21"/>
      <c r="F153" s="2">
        <f>E153*5</f>
        <v>0</v>
      </c>
      <c r="G153" s="7">
        <v>2</v>
      </c>
    </row>
    <row r="154" spans="1:7" ht="31" customHeight="1">
      <c r="A154" s="116" t="s">
        <v>220</v>
      </c>
      <c r="B154" s="117"/>
      <c r="C154" s="118"/>
      <c r="D154" s="1" t="s">
        <v>174</v>
      </c>
      <c r="E154" s="21"/>
      <c r="F154" s="2">
        <f>E154*10</f>
        <v>0</v>
      </c>
      <c r="G154" s="7">
        <v>2</v>
      </c>
    </row>
    <row r="155" spans="1:7" ht="31" customHeight="1">
      <c r="A155" s="116" t="s">
        <v>222</v>
      </c>
      <c r="B155" s="117"/>
      <c r="C155" s="118"/>
      <c r="D155" s="1" t="s">
        <v>174</v>
      </c>
      <c r="E155" s="21"/>
      <c r="F155" s="2">
        <f>E155*10</f>
        <v>0</v>
      </c>
      <c r="G155" s="7">
        <v>2</v>
      </c>
    </row>
    <row r="156" spans="1:7" ht="31" customHeight="1">
      <c r="A156" s="73" t="s">
        <v>223</v>
      </c>
      <c r="B156" s="74"/>
      <c r="C156" s="75"/>
      <c r="D156" s="1" t="s">
        <v>224</v>
      </c>
      <c r="E156" s="21"/>
      <c r="F156" s="2">
        <f>E156*9.5</f>
        <v>0</v>
      </c>
      <c r="G156" s="7">
        <v>2</v>
      </c>
    </row>
    <row r="157" spans="1:7" ht="31" customHeight="1">
      <c r="A157" s="116" t="s">
        <v>225</v>
      </c>
      <c r="B157" s="117"/>
      <c r="C157" s="118"/>
      <c r="D157" s="1" t="s">
        <v>226</v>
      </c>
      <c r="E157" s="21"/>
      <c r="F157" s="2">
        <f>E157*17.5</f>
        <v>0</v>
      </c>
      <c r="G157" s="7">
        <v>2</v>
      </c>
    </row>
    <row r="158" spans="1:7" ht="31" customHeight="1" thickBot="1">
      <c r="A158" s="48" t="s">
        <v>227</v>
      </c>
      <c r="B158" s="49"/>
      <c r="C158" s="50"/>
      <c r="D158" s="5" t="s">
        <v>174</v>
      </c>
      <c r="E158" s="21"/>
      <c r="F158" s="6">
        <f>E158*10</f>
        <v>0</v>
      </c>
      <c r="G158" s="8">
        <v>2</v>
      </c>
    </row>
    <row r="159" spans="1:7" ht="31" customHeight="1" thickBot="1">
      <c r="A159" s="51" t="s">
        <v>231</v>
      </c>
      <c r="B159" s="52"/>
      <c r="C159" s="52"/>
      <c r="D159" s="52"/>
      <c r="E159" s="53"/>
      <c r="F159" s="15">
        <f>SUM(F120:F158)</f>
        <v>0</v>
      </c>
      <c r="G159" s="17"/>
    </row>
    <row r="160" spans="1:7" ht="31" customHeight="1" thickBot="1">
      <c r="A160" s="78"/>
      <c r="B160" s="79"/>
      <c r="C160" s="79"/>
      <c r="D160" s="79"/>
      <c r="E160" s="79"/>
      <c r="F160" s="79"/>
      <c r="G160" s="80"/>
    </row>
    <row r="161" spans="1:7" ht="31" customHeight="1" thickBot="1">
      <c r="A161" s="68" t="s">
        <v>229</v>
      </c>
      <c r="B161" s="69"/>
      <c r="C161" s="76">
        <f>SUM(F34+F48+F67+F98+F117)*2.5/100</f>
        <v>0</v>
      </c>
      <c r="D161" s="77"/>
      <c r="E161" s="81"/>
      <c r="F161" s="82"/>
      <c r="G161" s="83"/>
    </row>
    <row r="162" spans="1:7" ht="31" customHeight="1" thickBot="1">
      <c r="A162" s="68" t="s">
        <v>230</v>
      </c>
      <c r="B162" s="69"/>
      <c r="C162" s="76">
        <f>SUM(F120:F159)*7/100</f>
        <v>0</v>
      </c>
      <c r="D162" s="77"/>
      <c r="E162" s="19" t="s">
        <v>232</v>
      </c>
      <c r="F162" s="20">
        <f>SUM(F34+F48+F67+F98+F117+F159)</f>
        <v>0</v>
      </c>
      <c r="G162" s="18"/>
    </row>
    <row r="163" spans="1:7" ht="31" customHeight="1" thickBot="1">
      <c r="A163" s="45"/>
      <c r="B163" s="46"/>
      <c r="C163" s="46"/>
      <c r="D163" s="46"/>
      <c r="E163" s="46"/>
      <c r="F163" s="46"/>
      <c r="G163" s="47"/>
    </row>
    <row r="164" spans="1:7" ht="31" customHeight="1" thickBot="1">
      <c r="A164" s="37"/>
      <c r="B164" s="38"/>
      <c r="C164" s="38"/>
      <c r="D164" s="38"/>
      <c r="E164" s="38"/>
      <c r="F164" s="23" t="s">
        <v>235</v>
      </c>
      <c r="G164" s="24"/>
    </row>
    <row r="165" spans="1:7" ht="31" customHeight="1" thickBot="1">
      <c r="A165" s="39"/>
      <c r="B165" s="40"/>
      <c r="C165" s="40"/>
      <c r="D165" s="40"/>
      <c r="E165" s="40"/>
      <c r="F165" s="9"/>
      <c r="G165" s="10"/>
    </row>
    <row r="166" spans="1:7" ht="31" customHeight="1">
      <c r="A166" s="125" t="s">
        <v>241</v>
      </c>
      <c r="B166" s="126"/>
      <c r="C166" s="126"/>
      <c r="D166" s="127"/>
      <c r="E166" s="41"/>
      <c r="F166" s="9"/>
      <c r="G166" s="10"/>
    </row>
    <row r="167" spans="1:7" ht="31" customHeight="1">
      <c r="A167" s="128"/>
      <c r="B167" s="129"/>
      <c r="C167" s="129"/>
      <c r="D167" s="130"/>
      <c r="E167" s="41"/>
      <c r="F167" s="9"/>
      <c r="G167" s="10"/>
    </row>
    <row r="168" spans="1:7" ht="31" customHeight="1" thickBot="1">
      <c r="A168" s="131"/>
      <c r="B168" s="132"/>
      <c r="C168" s="132"/>
      <c r="D168" s="133"/>
      <c r="E168" s="41"/>
      <c r="F168" s="9"/>
      <c r="G168" s="10"/>
    </row>
    <row r="169" spans="1:7" ht="31" customHeight="1" thickBot="1">
      <c r="A169" s="43"/>
      <c r="B169" s="44"/>
      <c r="C169" s="44"/>
      <c r="D169" s="44"/>
      <c r="E169" s="41"/>
      <c r="F169" s="9"/>
      <c r="G169" s="10"/>
    </row>
    <row r="170" spans="1:7" ht="31" customHeight="1" thickBot="1">
      <c r="A170" s="25" t="s">
        <v>236</v>
      </c>
      <c r="B170" s="26"/>
      <c r="C170" s="27"/>
      <c r="D170" s="28"/>
      <c r="E170" s="41"/>
      <c r="F170" s="9"/>
      <c r="G170" s="10"/>
    </row>
    <row r="171" spans="1:7" ht="31" customHeight="1" thickBot="1">
      <c r="A171" s="25" t="s">
        <v>237</v>
      </c>
      <c r="B171" s="26"/>
      <c r="C171" s="27"/>
      <c r="D171" s="28"/>
      <c r="E171" s="41"/>
      <c r="F171" s="9"/>
      <c r="G171" s="10"/>
    </row>
    <row r="172" spans="1:7" ht="17" thickBot="1">
      <c r="A172" s="43"/>
      <c r="B172" s="44"/>
      <c r="C172" s="44"/>
      <c r="D172" s="44"/>
      <c r="E172" s="41"/>
      <c r="F172" s="9"/>
      <c r="G172" s="10"/>
    </row>
    <row r="173" spans="1:7">
      <c r="A173" s="29" t="s">
        <v>238</v>
      </c>
      <c r="B173" s="30"/>
      <c r="C173" s="33"/>
      <c r="D173" s="34"/>
      <c r="E173" s="41"/>
      <c r="F173" s="9"/>
      <c r="G173" s="10"/>
    </row>
    <row r="174" spans="1:7" ht="17" thickBot="1">
      <c r="A174" s="31"/>
      <c r="B174" s="32"/>
      <c r="C174" s="35"/>
      <c r="D174" s="36"/>
      <c r="E174" s="42"/>
      <c r="F174" s="11"/>
      <c r="G174" s="12"/>
    </row>
  </sheetData>
  <mergeCells count="178">
    <mergeCell ref="A154:C154"/>
    <mergeCell ref="A155:C155"/>
    <mergeCell ref="A156:C156"/>
    <mergeCell ref="A157:C157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24:C124"/>
    <mergeCell ref="A125:C125"/>
    <mergeCell ref="A126:C126"/>
    <mergeCell ref="A127:C127"/>
    <mergeCell ref="A128:C128"/>
    <mergeCell ref="A129:C129"/>
    <mergeCell ref="A121:C121"/>
    <mergeCell ref="A68:G68"/>
    <mergeCell ref="A99:G99"/>
    <mergeCell ref="A122:C122"/>
    <mergeCell ref="A119:G119"/>
    <mergeCell ref="A46:C46"/>
    <mergeCell ref="A115:C115"/>
    <mergeCell ref="A51:C51"/>
    <mergeCell ref="A52:C52"/>
    <mergeCell ref="A53:C53"/>
    <mergeCell ref="A54:C54"/>
    <mergeCell ref="A55:C55"/>
    <mergeCell ref="A56:C56"/>
    <mergeCell ref="A101:C101"/>
    <mergeCell ref="A102:C102"/>
    <mergeCell ref="A103:C103"/>
    <mergeCell ref="A104:C104"/>
    <mergeCell ref="A92:C92"/>
    <mergeCell ref="A93:C93"/>
    <mergeCell ref="A94:C94"/>
    <mergeCell ref="A95:C95"/>
    <mergeCell ref="A96:C96"/>
    <mergeCell ref="A123:C123"/>
    <mergeCell ref="A63:C63"/>
    <mergeCell ref="A64:C64"/>
    <mergeCell ref="A65:C65"/>
    <mergeCell ref="A57:C57"/>
    <mergeCell ref="A58:C58"/>
    <mergeCell ref="A59:C59"/>
    <mergeCell ref="A60:C60"/>
    <mergeCell ref="A61:C61"/>
    <mergeCell ref="A62:C62"/>
    <mergeCell ref="A111:C111"/>
    <mergeCell ref="A112:C112"/>
    <mergeCell ref="A113:C113"/>
    <mergeCell ref="A114:C114"/>
    <mergeCell ref="A85:C85"/>
    <mergeCell ref="A86:C86"/>
    <mergeCell ref="A105:C105"/>
    <mergeCell ref="A106:C106"/>
    <mergeCell ref="A107:C107"/>
    <mergeCell ref="A108:C108"/>
    <mergeCell ref="A109:C109"/>
    <mergeCell ref="A110:C110"/>
    <mergeCell ref="A100:C100"/>
    <mergeCell ref="A120:C120"/>
    <mergeCell ref="A28:C28"/>
    <mergeCell ref="A29:C29"/>
    <mergeCell ref="A30:C30"/>
    <mergeCell ref="A44:C44"/>
    <mergeCell ref="A45:C45"/>
    <mergeCell ref="A35:G35"/>
    <mergeCell ref="A49:G49"/>
    <mergeCell ref="A50:C50"/>
    <mergeCell ref="A38:C38"/>
    <mergeCell ref="A39:C39"/>
    <mergeCell ref="A40:C40"/>
    <mergeCell ref="A41:C41"/>
    <mergeCell ref="A42:C42"/>
    <mergeCell ref="A43:C43"/>
    <mergeCell ref="A9:C10"/>
    <mergeCell ref="D9:D10"/>
    <mergeCell ref="E9:E10"/>
    <mergeCell ref="F9:F10"/>
    <mergeCell ref="A72:C72"/>
    <mergeCell ref="A73:C73"/>
    <mergeCell ref="A74:C74"/>
    <mergeCell ref="A75:C75"/>
    <mergeCell ref="A76:C76"/>
    <mergeCell ref="A18:C18"/>
    <mergeCell ref="A19:C19"/>
    <mergeCell ref="A20:C20"/>
    <mergeCell ref="A69:C69"/>
    <mergeCell ref="A70:C70"/>
    <mergeCell ref="A71:C71"/>
    <mergeCell ref="A21:C21"/>
    <mergeCell ref="A22:C22"/>
    <mergeCell ref="A23:C23"/>
    <mergeCell ref="A24:C24"/>
    <mergeCell ref="A31:C31"/>
    <mergeCell ref="A32:C32"/>
    <mergeCell ref="A36:C36"/>
    <mergeCell ref="A37:C37"/>
    <mergeCell ref="A25:C25"/>
    <mergeCell ref="A160:G160"/>
    <mergeCell ref="E161:G161"/>
    <mergeCell ref="A14:C14"/>
    <mergeCell ref="A15:C15"/>
    <mergeCell ref="A16:C16"/>
    <mergeCell ref="A17:C17"/>
    <mergeCell ref="A13:C13"/>
    <mergeCell ref="A11:G11"/>
    <mergeCell ref="A12:G12"/>
    <mergeCell ref="A77:C77"/>
    <mergeCell ref="A84:C84"/>
    <mergeCell ref="A87:C87"/>
    <mergeCell ref="A88:C88"/>
    <mergeCell ref="A89:C89"/>
    <mergeCell ref="A90:C90"/>
    <mergeCell ref="A91:C91"/>
    <mergeCell ref="A78:C78"/>
    <mergeCell ref="A79:C79"/>
    <mergeCell ref="A80:C80"/>
    <mergeCell ref="A81:C81"/>
    <mergeCell ref="A82:C82"/>
    <mergeCell ref="A83:C83"/>
    <mergeCell ref="A26:C26"/>
    <mergeCell ref="A27:C27"/>
    <mergeCell ref="A163:G163"/>
    <mergeCell ref="A158:C158"/>
    <mergeCell ref="A159:E159"/>
    <mergeCell ref="A7:E7"/>
    <mergeCell ref="A6:E6"/>
    <mergeCell ref="A1:G5"/>
    <mergeCell ref="A8:E8"/>
    <mergeCell ref="F6:G8"/>
    <mergeCell ref="G9:G10"/>
    <mergeCell ref="A118:G118"/>
    <mergeCell ref="A161:B161"/>
    <mergeCell ref="A162:B162"/>
    <mergeCell ref="A116:C116"/>
    <mergeCell ref="A117:E117"/>
    <mergeCell ref="A97:C97"/>
    <mergeCell ref="A98:E98"/>
    <mergeCell ref="A66:C66"/>
    <mergeCell ref="A67:E67"/>
    <mergeCell ref="A47:C47"/>
    <mergeCell ref="A48:E48"/>
    <mergeCell ref="A33:C33"/>
    <mergeCell ref="A34:E34"/>
    <mergeCell ref="C161:D161"/>
    <mergeCell ref="C162:D162"/>
    <mergeCell ref="F164:G164"/>
    <mergeCell ref="A166:D168"/>
    <mergeCell ref="A170:B170"/>
    <mergeCell ref="C170:D170"/>
    <mergeCell ref="A171:B171"/>
    <mergeCell ref="C171:D171"/>
    <mergeCell ref="A173:B174"/>
    <mergeCell ref="C173:D174"/>
    <mergeCell ref="A164:E165"/>
    <mergeCell ref="E166:E174"/>
    <mergeCell ref="A169:D169"/>
    <mergeCell ref="A172:D172"/>
  </mergeCells>
  <hyperlinks>
    <hyperlink ref="A7" r:id="rId1" xr:uid="{CE9069BF-75DC-D641-B220-3FAF76C4A0F2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chezmamie.nyon@gmail.com</cp:lastModifiedBy>
  <dcterms:created xsi:type="dcterms:W3CDTF">2020-03-26T10:12:38Z</dcterms:created>
  <dcterms:modified xsi:type="dcterms:W3CDTF">2020-03-27T07:22:03Z</dcterms:modified>
</cp:coreProperties>
</file>